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von xdcb tap trung" sheetId="1" r:id="rId1"/>
  </sheets>
  <definedNames>
    <definedName name="_xlnm.Print_Titles" localSheetId="0">'von xdcb tap trung'!$5:$8</definedName>
  </definedNames>
  <calcPr fullCalcOnLoad="1"/>
</workbook>
</file>

<file path=xl/sharedStrings.xml><?xml version="1.0" encoding="utf-8"?>
<sst xmlns="http://schemas.openxmlformats.org/spreadsheetml/2006/main" count="724" uniqueCount="478">
  <si>
    <t xml:space="preserve">Đơn vị : Triệu đồng </t>
  </si>
  <si>
    <t>STT</t>
  </si>
  <si>
    <t xml:space="preserve">DANH MỤC </t>
  </si>
  <si>
    <t xml:space="preserve">Tổng mức đầu tư </t>
  </si>
  <si>
    <t xml:space="preserve">CHỦ ĐẦU TƯ </t>
  </si>
  <si>
    <t xml:space="preserve">TỔNG CỘNG </t>
  </si>
  <si>
    <t xml:space="preserve">Trong đó </t>
  </si>
  <si>
    <t>Thu từ XSKT</t>
  </si>
  <si>
    <t xml:space="preserve">TỔNG CỘNG ( A + B  ) </t>
  </si>
  <si>
    <t>A</t>
  </si>
  <si>
    <t xml:space="preserve">VỐN CẤP TỈNH QUẢN LÝ </t>
  </si>
  <si>
    <t>A1</t>
  </si>
  <si>
    <t xml:space="preserve">TRẢ NỢ VAY </t>
  </si>
  <si>
    <t>Vay Chương trình KCH kênh mương , CSHT</t>
  </si>
  <si>
    <t>A2</t>
  </si>
  <si>
    <t xml:space="preserve">VỐN CHUẨN BỊ ĐẦU TƯ  </t>
  </si>
  <si>
    <t xml:space="preserve">A3 </t>
  </si>
  <si>
    <t xml:space="preserve">VỐN THỰC HIỆN ĐẦU TƯ </t>
  </si>
  <si>
    <t>I</t>
  </si>
  <si>
    <t xml:space="preserve">CÔNG NGHIỆP </t>
  </si>
  <si>
    <t xml:space="preserve">Công trình chuyển tiếp </t>
  </si>
  <si>
    <t>GTĐB xây dựng khu tái định cư và nhà ở công nhân 38,5 ha</t>
  </si>
  <si>
    <t>1022/QĐ-UBND ngày 04/5/2010; 3902/QĐ-UBND ngày 16/9/2010</t>
  </si>
  <si>
    <t xml:space="preserve">Ban QL khu kinh tế </t>
  </si>
  <si>
    <t>GTĐB xây dựng cổng chính, mở rộng đường trục chính KCN Chơn Thành</t>
  </si>
  <si>
    <t>3489/QĐ-UBND ngày 09/12/2009</t>
  </si>
  <si>
    <t>II</t>
  </si>
  <si>
    <t>Hệ thống thủy lợi  Suối Cam 2</t>
  </si>
  <si>
    <t>886/QĐ-UB 23/4/04; 1641/QĐ-UBND 15/6/09</t>
  </si>
  <si>
    <t>Sở NN và PTNT</t>
  </si>
  <si>
    <t>Hệ thống thủy lợi  Ba Veng</t>
  </si>
  <si>
    <t>2896/QĐ-UBND ngày 29/12/2008; 3020/QĐ-UBND 29/12/2010</t>
  </si>
  <si>
    <t>Dự án đầu tư sản xuất giống cây Ca cao và Cao su giai đoạn 2009-2010.</t>
  </si>
  <si>
    <t>736/QĐ-UBND ngày 10/4/08; 1156/QĐ-UBND18/5/2010</t>
  </si>
  <si>
    <t xml:space="preserve">Trung tâm khuyến nông, khuyến ngư </t>
  </si>
  <si>
    <t>III</t>
  </si>
  <si>
    <t xml:space="preserve">GIAO THÔNG </t>
  </si>
  <si>
    <t>Công trình chuyển tíêp</t>
  </si>
  <si>
    <t>Đường Lý Thường Kiệt</t>
  </si>
  <si>
    <t>2055/QĐ-UBND 2/10/2008</t>
  </si>
  <si>
    <t>Sở GT - VT</t>
  </si>
  <si>
    <t>XD 3 cầu trên đường Đống Phú - Bình Long</t>
  </si>
  <si>
    <t>1923/QĐ-UBND, 14/9/07</t>
  </si>
  <si>
    <t>Đường vòng quanh hồ Suối Cam - GĐ 2</t>
  </si>
  <si>
    <t>230/QĐ-UNBD, ngày 23/01/09</t>
  </si>
  <si>
    <t>XD 3 cầu trên đường Sao Bọng-Đăng Hà</t>
  </si>
  <si>
    <t>930/QĐ-UBND, 13/4/2009</t>
  </si>
  <si>
    <t>Thảm BT nhựa ĐT 760 đoạn Minh Hưng - Bom Bo</t>
  </si>
  <si>
    <t>2163/QĐ-UBND, 6/8/09; DC 2167 ngày 30/9/2011. Dài 14 km</t>
  </si>
  <si>
    <t>Đường vòng quanh hồ Suối Cam nối dài ra ĐT 741 (đoạn từ cuối DA đường vòng quanh hồ Suối Cam đến Km 74 + 200 Đt 741)</t>
  </si>
  <si>
    <t xml:space="preserve">1190/QĐ-UBND 24/5/2010; 1774/QĐ-UBND 28/7/2010 </t>
  </si>
  <si>
    <t>Đường Lê Quý Đôn - TX. Đồng Xoài</t>
  </si>
  <si>
    <t>910/QĐ-UBND ngày 16/8/2010</t>
  </si>
  <si>
    <t>UBND thị xã Đồng Xòai</t>
  </si>
  <si>
    <t>Đường Tà Thiết - Hoa Lư (GĐ 1), huyện Lộc Ninh</t>
  </si>
  <si>
    <t>1278/QĐ-UBND 03/6/2010</t>
  </si>
  <si>
    <t>UBND huyện Lộc Ninh</t>
  </si>
  <si>
    <t>GTĐB đường Đồng Xoài - Cây Chanh</t>
  </si>
  <si>
    <t>1926/QĐ-UBND 16/8/2010</t>
  </si>
  <si>
    <t>GTĐB đường Đồng Phú - Bình Dương</t>
  </si>
  <si>
    <t>1081/QĐ-UBND 11/5/2010</t>
  </si>
  <si>
    <t>GTĐB đường QL 14 Đồng Xoài - Chơn Thành</t>
  </si>
  <si>
    <t>2069/QĐ-UBND ngày 30/9/2011</t>
  </si>
  <si>
    <t>Công trình khởi công mới</t>
  </si>
  <si>
    <t xml:space="preserve">Cầu sông Măng </t>
  </si>
  <si>
    <t>1806/QĐ-UBND, 3/8/2011</t>
  </si>
  <si>
    <t>IV</t>
  </si>
  <si>
    <t xml:space="preserve">HẠ TẦNG ĐÔ THỊ </t>
  </si>
  <si>
    <t>Xây dựng đường và hệ thống thoát nước QL14 (đoạn đường Lê Qúy Đôn từ QL14 đến đường Phú Riềng Đỏ và đường QH số 20 đoạn từ đường Hùng Vương đến TTTM thị xã Đồng Xoài)</t>
  </si>
  <si>
    <t>1342/QĐ-UBND 18/5/09</t>
  </si>
  <si>
    <t xml:space="preserve">Sở Xây dựng </t>
  </si>
  <si>
    <t>Tuyến ống cấp nướoc dọc Ql 14 ( đoạn mở rộng QL 14 từ km 113 + 879 - km 115 + 886 và km 121 + 102 - km 122 + 149), thị xã Đồng Xoài</t>
  </si>
  <si>
    <t>1343/QĐ-UBND ngày 18/5/2009</t>
  </si>
  <si>
    <t xml:space="preserve">Công ty cấp thóat nước Bình Phước </t>
  </si>
  <si>
    <t>V</t>
  </si>
  <si>
    <t xml:space="preserve">GIÁO DỤC - ĐÀO TẠO </t>
  </si>
  <si>
    <t>Trường THPT Trần Phú  - huyện Bình Long</t>
  </si>
  <si>
    <t>2865; 24/12/2008</t>
  </si>
  <si>
    <t>Sở GD - ĐT</t>
  </si>
  <si>
    <t>Trường THPT Lộc Thái - huyện Lộc Ninh</t>
  </si>
  <si>
    <t>1564; ngày 7/8/2008; 1919 ngày 16/8/2010</t>
  </si>
  <si>
    <t>Trường THPT Lê Quý Đôn, huyện Bù Đăng</t>
  </si>
  <si>
    <t>2462; ngày 4/12/2007; 2066 ngày 6/9/2010</t>
  </si>
  <si>
    <t>UBND huyện Bù Đăng</t>
  </si>
  <si>
    <t>Xây dựng khối phòng học, phòng bộ môn trường THPT chuyên Quang Trung</t>
  </si>
  <si>
    <t>2543 ngày 5/10/2009 và 368 ngày 18/02/2011</t>
  </si>
  <si>
    <t>Truường THPT chuyên Quang Trung</t>
  </si>
  <si>
    <t>Trung tâm giáo dục lao động tạo việc làm Minh Lập</t>
  </si>
  <si>
    <t>1460; 24/7/2008</t>
  </si>
  <si>
    <t>Sở LĐ-TBXH</t>
  </si>
  <si>
    <t>Nâng cấp, cải tạo Trung tâm đào tạo lái xe, lái máy chuyên dùng Trường trung cấp nghề Tôn Đức Thắng</t>
  </si>
  <si>
    <t>169;  20/1/2010</t>
  </si>
  <si>
    <t xml:space="preserve">Trường trung cấp nghề Tôn Đức Thắng </t>
  </si>
  <si>
    <t>Xây dựng Trường cấp 2, 3 Nha Bích, huyện Chơn Thành (các hạng mục còn lại)</t>
  </si>
  <si>
    <t>3086; 4/11/2009</t>
  </si>
  <si>
    <t>Đối ứng dự án SEQAP</t>
  </si>
  <si>
    <t xml:space="preserve">Đối ứng vốn TPCP Chương trình kiên cố hóa trường lớip học và nhà công vụ giáo viên </t>
  </si>
  <si>
    <t xml:space="preserve">Công trình khởi công mới </t>
  </si>
  <si>
    <t>Trường THPT chuyên thị xã Bình Long</t>
  </si>
  <si>
    <t>2019; 06/9/2011</t>
  </si>
  <si>
    <t>UBND thị xã Bình Long</t>
  </si>
  <si>
    <t>Trường THPT Đồng Tiến, huyện Đồng Phú</t>
  </si>
  <si>
    <t xml:space="preserve">2305; 25/10/2011 </t>
  </si>
  <si>
    <t>Khối hiệu bộ và hạ tầng kỹ thuật Trường THPT Chu Văn An, huyện Chơn Thành</t>
  </si>
  <si>
    <t>2476; 27/10/2010</t>
  </si>
  <si>
    <t>Xây dựng khối phòng học bộ môn và hạ tầng kỹ thuật Trường cấp II-III  Lương Thế Vinh, huyện Bù Đăng</t>
  </si>
  <si>
    <t>2474; 27/10/2010</t>
  </si>
  <si>
    <t>Khối phòng học bộ môn Trường THPT Đồng Phú</t>
  </si>
  <si>
    <t>2399; 18/10/2010</t>
  </si>
  <si>
    <t xml:space="preserve">Nâng cấp trường Chính trị tỉnh </t>
  </si>
  <si>
    <t xml:space="preserve">Trường Chính trị tỉnh </t>
  </si>
  <si>
    <t>Xây dựng 18 phòng học Trường THPT Bù Đăng</t>
  </si>
  <si>
    <t>2482; 27/10/2010</t>
  </si>
  <si>
    <t xml:space="preserve">GTĐB mở rộng trường THPT chuyên Quang Trung </t>
  </si>
  <si>
    <t xml:space="preserve">Xây dựng KTX trường THPT chuyên Quang Trung </t>
  </si>
  <si>
    <t>2635/QĐ-UBND ngày 16/11/2010</t>
  </si>
  <si>
    <t>2467; 27/10/2010</t>
  </si>
  <si>
    <t>VI</t>
  </si>
  <si>
    <t xml:space="preserve">Y TẾ </t>
  </si>
  <si>
    <t>Đầu tư các trạm xá xã</t>
  </si>
  <si>
    <t>2018; 27/9/2007</t>
  </si>
  <si>
    <t xml:space="preserve">Sở Y tế </t>
  </si>
  <si>
    <t>Khoa xét nghiệm Trung tâm y tế dự phòng tỉnh</t>
  </si>
  <si>
    <t>1478; 24/6/2011</t>
  </si>
  <si>
    <t>Trung tâm Y tế dự phòng</t>
  </si>
  <si>
    <t>VII</t>
  </si>
  <si>
    <t>KHOA HỌC CÔNG NGHỆ</t>
  </si>
  <si>
    <t>VIII</t>
  </si>
  <si>
    <t>VĂN HÓA - XÃ HỘI</t>
  </si>
  <si>
    <t>Trung tâm phát thanh và truyền hình Bà Rá</t>
  </si>
  <si>
    <t>3679; 25/12/2009</t>
  </si>
  <si>
    <t xml:space="preserve">Đài PTTH tỉnh </t>
  </si>
  <si>
    <t>Đường trục chính Đ1, đường Đ2, quảng trường, cống, vỉa hè, điện chiếu sáng, cây xanh Đ1 thuộc trung tâm thuộc TT TDTT tỉnh</t>
  </si>
  <si>
    <t>33 ngày 6/1/2010; 209 ngày 24/1/2010; 210 ngày 22/1/2010; 1072 ngày 15/5/2010</t>
  </si>
  <si>
    <t>Sở VH - TT và DL:</t>
  </si>
  <si>
    <t>Dự án khu bảo tồn văn hóa dân tộc Stiêng-Sóc Bom Bo</t>
  </si>
  <si>
    <t>1118; 17/5/2010</t>
  </si>
  <si>
    <t>Hệ thống Vi ba lưu động Đài phát thành truyền hình tỉnh</t>
  </si>
  <si>
    <t>2486; 17/11/2008</t>
  </si>
  <si>
    <t>IX</t>
  </si>
  <si>
    <t xml:space="preserve">QUẢN LÝ NHÀ NƯỚC </t>
  </si>
  <si>
    <t>Trụ sở Sở Tài nguyên &amp; Môi trường</t>
  </si>
  <si>
    <t>2370/QĐ-UBND ngày 04/11/0/8</t>
  </si>
  <si>
    <t>Sở Tài nguyên - MT</t>
  </si>
  <si>
    <t>Trụ sở tiếp công dân tỉnh Bình Phước</t>
  </si>
  <si>
    <t>2117; 31/7/2009</t>
  </si>
  <si>
    <t>Văn phòng UBND tỉnh</t>
  </si>
  <si>
    <t>Nhà công vụ UBND tỉnh Bình Phước</t>
  </si>
  <si>
    <t>1525; 13/12/2009</t>
  </si>
  <si>
    <t>Trụ sở làm việc Trung tâm Quy hoạch Nông nghiệp &amp; PTNT</t>
  </si>
  <si>
    <t>152/QĐ-SKHĐT ngày 08/02/2010</t>
  </si>
  <si>
    <t xml:space="preserve"> Trung tâm Quy hoạch Nông nghiệp &amp; PTNT</t>
  </si>
  <si>
    <t>Trụ sở ngành NN&amp;PTNT</t>
  </si>
  <si>
    <t>1092/QĐ-UBND ngày 02/6/05; 2891/QĐ-UBND ngày 14/10/09; 2173/QĐ-UBND ngày 03/10/2011</t>
  </si>
  <si>
    <t>Trung tâm lưu trữ tỉnh ủy</t>
  </si>
  <si>
    <t>2335; 12/10/2010</t>
  </si>
  <si>
    <t>Văn phòng Tỉnh ủy</t>
  </si>
  <si>
    <t>X</t>
  </si>
  <si>
    <t xml:space="preserve">QUỐC PHÒNG - AN NINH </t>
  </si>
  <si>
    <t xml:space="preserve">Trạm xá K23 </t>
  </si>
  <si>
    <t>903/QĐ-SKHĐT ngày 18/8/2010</t>
  </si>
  <si>
    <t xml:space="preserve">Bộ CH quân sự tỉnh </t>
  </si>
  <si>
    <t>Hỗ trợ Trung tâm huấn luyện và bồi dưỡng nghiệp vụ CA</t>
  </si>
  <si>
    <t>3013/QĐ-H11-H16 ngày 28/7/2009 của Bộ CA</t>
  </si>
  <si>
    <t>Công an tỉnh</t>
  </si>
  <si>
    <t>XI</t>
  </si>
  <si>
    <t xml:space="preserve">TTKL CÁC CÔNG TRÌNH QUYẾT TÓAN </t>
  </si>
  <si>
    <t>B</t>
  </si>
  <si>
    <t xml:space="preserve">VỐN PHÂN CẤP CHO CÁC HUYỆN THỊ </t>
  </si>
  <si>
    <t xml:space="preserve">THỊ XÃ ĐỒNG XÒAI </t>
  </si>
  <si>
    <t>Vốn phân cấp</t>
  </si>
  <si>
    <t>a</t>
  </si>
  <si>
    <t xml:space="preserve">Đầu tư cho giáo dục và dạy nghề </t>
  </si>
  <si>
    <t>b</t>
  </si>
  <si>
    <t xml:space="preserve">Đầu tư cho khoa học và công nghệ </t>
  </si>
  <si>
    <t xml:space="preserve">Thu tiền sử dụng đất </t>
  </si>
  <si>
    <t xml:space="preserve">THỊ XÃ BÌNH LONG </t>
  </si>
  <si>
    <t>THỊ XÃ PHƯỚC LONG</t>
  </si>
  <si>
    <t>UBND thị xã Phước Long</t>
  </si>
  <si>
    <t xml:space="preserve">HUYỆN ĐỒNG PHÚ </t>
  </si>
  <si>
    <t>UBND huyện Đồng Phú</t>
  </si>
  <si>
    <t>HUYỆN BÙ ĐĂNG</t>
  </si>
  <si>
    <t>HUYỆN BÙ GIA MẬP</t>
  </si>
  <si>
    <t>UBND huyện Bù Gia Mập</t>
  </si>
  <si>
    <t>HUYỆN CHƠN THÀNH</t>
  </si>
  <si>
    <t>UBND huyện Chơn Thành</t>
  </si>
  <si>
    <t xml:space="preserve">HUYỆN HỚN QUẢN </t>
  </si>
  <si>
    <t>UBND huyện Hớn Quản</t>
  </si>
  <si>
    <t>HUYỆN LỘC NINH</t>
  </si>
  <si>
    <t xml:space="preserve">HUYỆN BÙ ĐỐP </t>
  </si>
  <si>
    <t>UBND huyện Bù Đốp</t>
  </si>
  <si>
    <t xml:space="preserve">Đầu tư thực hiện Quyết định 33/2007QĐ-TTg ngày 05/3/2007 của Thủ tướng Chính phủ về định canh định cư </t>
  </si>
  <si>
    <t xml:space="preserve">Đối ứng theo Quyết định 134 kéo dài </t>
  </si>
  <si>
    <t>Trụ sở QLTT huyện Bù Gia Mập</t>
  </si>
  <si>
    <t>Trụ sở làm việc Trung tâm dịch vụ bán đấu giá tài sản và Trung tâm trợ giúp pháp lý</t>
  </si>
  <si>
    <t xml:space="preserve"> XD doanh trại Đội K72, Đại đội trính sát</t>
  </si>
  <si>
    <t xml:space="preserve">Dự án trồng và chăm sóc 500 ha cao su cho dự án đường Lộc Tấn - Bù Đốp </t>
  </si>
  <si>
    <t xml:space="preserve">GTĐB đường Lộc Tấn - Bù Đốp ( đọan qua huyện Lộc Ninh )  </t>
  </si>
  <si>
    <t>Đối ứng vốn NSTW đường liên xã từ ngã ba cây điệp đến sông Mã Đà phục vụ cứu hộ, cứu nạn các xã phía đông huyện Đồng Phú, tỉnh Bình Phước (Đoạn từ Ngã ba Cây Điệp đến Cầu Cứ)</t>
  </si>
  <si>
    <t xml:space="preserve">Đường vào trung tâm xã Tân Lợi - huyện Đồng Phú </t>
  </si>
  <si>
    <t xml:space="preserve">Đường ĐT.741 từ Phước Long đi Bù Gia Mập </t>
  </si>
  <si>
    <t xml:space="preserve">Phòng khám đa khoa khu vực Đắc Ơ - huyện Bù Gia Mập </t>
  </si>
  <si>
    <t xml:space="preserve">Phòng khám đa khoa khu vực Bù Nho - huyện Bù Gia Mập </t>
  </si>
  <si>
    <t xml:space="preserve">Bệnh viện đa khoa  huyện Bù Gia Mập </t>
  </si>
  <si>
    <t>Thảm BT nhựa ĐT 760 đoạn Minh Hưng- Bom Bo (huyện Bù Đăng)</t>
  </si>
  <si>
    <t>Đường liên xã Nghĩa Trung -Đăng Hà (vào đất cao su xoá đối giảm nghèo cho ĐBDT)</t>
  </si>
  <si>
    <t>Xây dựng cầu An Phú huyện Hớn Quản</t>
  </si>
  <si>
    <t xml:space="preserve">UBND huyện Hớn Quản </t>
  </si>
  <si>
    <t xml:space="preserve">Xây dựng cầu Rạt </t>
  </si>
  <si>
    <t xml:space="preserve">Đường vào trung tâm xã Phước Minh huyện Bù Gia Mập </t>
  </si>
  <si>
    <t>Đường vào xã Lộc Thành huyện Lộc Ninh</t>
  </si>
  <si>
    <t>Đường GT từ trung tâm xã Bom Bo đi ấp 7, 8, 9 , 10 huyện Bù Đăng</t>
  </si>
  <si>
    <t>Đường nhựa Lộc Tân Hoàng Diệu đi trung tâm xã Thanh Hoà huyện Bù đốp</t>
  </si>
  <si>
    <t>Đường nhựa trung tâm xã Phước Thiện đi ấp Phước Tiến huyện Bù Đốp</t>
  </si>
  <si>
    <t>Vay KCH kênh mương, CSHT, GTNT</t>
  </si>
  <si>
    <t>Cổng tường rào, nhà bảo vệ, nhà xe hai bánh, sân bê tông, mương thoát nước, cột cờ, cây xanh, bàn ghế hội trường trụ sở Chi cuc tiêu chuẩn ĐLCL</t>
  </si>
  <si>
    <t>Trung tâm CNTT và truyền thông tỉnh</t>
  </si>
  <si>
    <t xml:space="preserve">Triển khai hệ thống giao ban điện tử trực tuyến </t>
  </si>
  <si>
    <t xml:space="preserve">CBĐT các dự án KHCN </t>
  </si>
  <si>
    <t>Khu dân cư và đất XD trụ sở Sở NN và PTNT</t>
  </si>
  <si>
    <t xml:space="preserve">Cụm hồ chứa nước Phước Long </t>
  </si>
  <si>
    <t>NÔNG NGHIỆP - PTNT</t>
  </si>
  <si>
    <t>Đường liên xã Lộc Điền - Lộc Quang - huyện Lộc Ninh</t>
  </si>
  <si>
    <t>Hồ chứa nước Sơn Lợi</t>
  </si>
  <si>
    <t>Kênh mương nội đồng xã Bình Thắng - huyện Bù Gia Mập</t>
  </si>
  <si>
    <t>XII</t>
  </si>
  <si>
    <t xml:space="preserve">TIỀN SỬ DỤNG ĐẤT </t>
  </si>
  <si>
    <t xml:space="preserve">Ghi thu ghi chi tiền SD đất </t>
  </si>
  <si>
    <t xml:space="preserve">HỖ TRỢ DOANH NGHIỆP </t>
  </si>
  <si>
    <t>XIII</t>
  </si>
  <si>
    <t xml:space="preserve">Ban Dân tộc </t>
  </si>
  <si>
    <t xml:space="preserve">Có chi tiết kèm theo </t>
  </si>
  <si>
    <t>Công ty TNHH MTV cao su Lộc Ninh</t>
  </si>
  <si>
    <t xml:space="preserve">UBND huyện Bù Gia Mập </t>
  </si>
  <si>
    <t xml:space="preserve">Dự án  cải tạp, nâng cấp trung tâm giống nông, lâm nghiệp tỉnh Bình Phước </t>
  </si>
  <si>
    <t>Xây dựng hạ tầng trại giống cây trồng, vật nuôi</t>
  </si>
  <si>
    <t>Dự án sử dụng nước sau thủy điện Cần Đơn ( GĐ II)</t>
  </si>
  <si>
    <t>Xây dựng các tuyến đường trong khu QH ấp 1 xã Tiến Thành, thị xã Đồng Xòai thông ra QL14 gồm các tuyến đường Trần Hữu Độ, Phan Chu Trinh, Phan Bội Châu, Phạm Ngọc Thạch, Hải Thương Lãn Ông</t>
  </si>
  <si>
    <t>Xây dựng các tuyến đường bằng cấp phối sỏi đỏ , giai đọan 1 tại Khu kinh tế cửa khẩu Hoa Lư</t>
  </si>
  <si>
    <t>CBĐT+ TKKT đường giao thông biên giới ( tuyến Hoa Lư - Chiu Riu và Lộc thiện - Tà Nốt huyện Lộc Ninh ) đọan từ ngã 3 Hoa lư đi vào đồn BP 803 nối với đường tuần tra biên giới dài 17140m</t>
  </si>
  <si>
    <t>CBĐT+ TKKT đường giao thông biên giới ( tuyến từ ngã ba Mũi Tôn ( Lộc Thiện) đi vào đồn BP 805 ( Tà Nốt) nối với đường tuần tra biên giới dài 11,563,5m</t>
  </si>
  <si>
    <t>CBĐT + TKKT Xây dựng Trường THPT Phước Bình, thị xã Phước Long</t>
  </si>
  <si>
    <t>Xây dựng cổng, tường rào, nhà bảo vệ, sân đường Trường cấp 2, 3 Đồng Tiến huyện Đồng Phú</t>
  </si>
  <si>
    <t>Xây dựng nhà đa chức năng và nhà tập đa năng Trường THPT Bình Long</t>
  </si>
  <si>
    <t xml:space="preserve">Xây dựng 10 phòng học Trường THPT Chu Văn An huyện Chơn Thành </t>
  </si>
  <si>
    <t>Xây dựng trường THPT Đa Kia huyện Bù Gia Mập</t>
  </si>
  <si>
    <t>Nhà tập đa năng; khối phòng học bộ môn và phòng học lý thuyết, phòng hội đồng sư phạm, phòng ở cho học sinh Trường PTDTNT tỉnh</t>
  </si>
  <si>
    <t>Xây dựng trường DTNT cấp 2, 3 huyện Bù Gia Mập</t>
  </si>
  <si>
    <t>Xây dựng ký túc xá trường PTDTNT Điểu Ông, huyện Bù Đăng</t>
  </si>
  <si>
    <t>Xây dựng phòng học, phòng bộ môn trường cấp 2, 3 Đăng Hà, huyện Bù Đăng</t>
  </si>
  <si>
    <t>Nâng cấp sửa chữa trụ sở làm việc TT phòng chống sốt rét</t>
  </si>
  <si>
    <t>Cải tạo, mở rộng trụ sở làm việc Sở Lao động Thường binh và xã hội tỉnh</t>
  </si>
  <si>
    <t>Khu từ trần trong khuôn viên Nghĩa trang liệt sĩ tỉnh</t>
  </si>
  <si>
    <t xml:space="preserve">Trụ sở làm việc Trung tâm hỗ trợ thanh niên công nhân, kết hợp khu sinh hoạt và tổ chức các hoạt động hỗ trợ công nhân tỉnh </t>
  </si>
  <si>
    <t xml:space="preserve">Cải tạo, sửa chữa trường chính trị tỉnh, hạng mục: Khối nhà chính, cổng tường rào, nhà bảo vệ, ký túc xá </t>
  </si>
  <si>
    <t>Xây dựng kho lưu trữ chuyên dụng tỉnh Bình Phước</t>
  </si>
  <si>
    <t>Trụ sở làm việc Trung tâm dịch vụ bán đấu giá tài sản và trung tâm trợ giúp pháp lý nhà nước</t>
  </si>
  <si>
    <t>GPMB Trung tâm TDTT tỉnh</t>
  </si>
  <si>
    <t>GTĐB đất XD doanh trại Đội K72, Đại đội trính sát</t>
  </si>
  <si>
    <t>Tôn tạo di tích bồn xăng - Tổng kho nhiên liệu VK 99 xã Lộc Hòa</t>
  </si>
  <si>
    <t xml:space="preserve">Hệ thống phát sóng tự động nhà lưu trữ trung tâm, hệ thống thư viện Đài phát thanh truyền hình tỉnh </t>
  </si>
  <si>
    <t xml:space="preserve">Nhà khách Bộ CHQS tỉnh </t>
  </si>
  <si>
    <t>Nhà tập luyện và khu nhà tập thể cho cán bộ, diễn viên Đoàn ca múa nhạc tỉnh</t>
  </si>
  <si>
    <t>Hệ thống cáp quang Đài phát thanh truyền hình tỉnh</t>
  </si>
  <si>
    <t xml:space="preserve">CBĐT Trụ sở Đảng ủy khối doanh nghiệp </t>
  </si>
  <si>
    <t>CBĐT Nhà khách tỉnh Bình Phước</t>
  </si>
  <si>
    <t xml:space="preserve">CBĐT các công trình trọng điểm khác </t>
  </si>
  <si>
    <t>Trung tâm khuyền nông, khuyến ngư</t>
  </si>
  <si>
    <t xml:space="preserve">Ban QK khu kinh tế </t>
  </si>
  <si>
    <t>Bộ Chỉ huy BĐBP</t>
  </si>
  <si>
    <t>Sở LĐTBXH</t>
  </si>
  <si>
    <t>Truường Chính trị</t>
  </si>
  <si>
    <t>Sở Nội vụ</t>
  </si>
  <si>
    <t>Trung tâm dịch vụ bán đấu giá tài sản và trung tâm trợ giúp pháp lý nhà nước</t>
  </si>
  <si>
    <t>Sở VH-TT và DL</t>
  </si>
  <si>
    <t xml:space="preserve">Bộ CHQS tỉnh </t>
  </si>
  <si>
    <t>Đài PTTH</t>
  </si>
  <si>
    <t>Đảng ủy khối DN</t>
  </si>
  <si>
    <t xml:space="preserve">Giao Sở KH &amp; ĐT tham mưu giao chi tiết </t>
  </si>
  <si>
    <t>XIV</t>
  </si>
  <si>
    <t>Chi cục QLTT</t>
  </si>
  <si>
    <t>Trung tâm dịch vụ bán đấu giá tài sản và Trung tâm trợ giúp pháp lý</t>
  </si>
  <si>
    <t>Vốn hỗ trợ theo mục tiêu NSTW</t>
  </si>
  <si>
    <t xml:space="preserve">Tiền sử dụng đất </t>
  </si>
  <si>
    <t xml:space="preserve">VỐN NƯỚC NGOÀI </t>
  </si>
  <si>
    <t>Vốn đầu tư cân đối theo tiêu chí</t>
  </si>
  <si>
    <t>703/QĐ-UBND ngày 24/3/2019</t>
  </si>
  <si>
    <t>1460/QĐ-UBND ngày 25/6/2010</t>
  </si>
  <si>
    <t>Khối hiệu bộ, phòng bộ môn và hạ tầng kỹ thuật Trường cấp  II-III  Lộc Hiệp, huyện Lộc Ninh</t>
  </si>
  <si>
    <t xml:space="preserve">Các huyện </t>
  </si>
  <si>
    <t>2167/QĐ-UBND ngày 30/9/2011</t>
  </si>
  <si>
    <t>2776 QĐ-UBND ngày 2/12/2010</t>
  </si>
  <si>
    <t>2747/ QĐ-UBND ngày 6/9/2011</t>
  </si>
  <si>
    <t>3360/QĐ-UBND ngày 13/10/2011</t>
  </si>
  <si>
    <t>955/QĐ-UBND ngày 11/5/2012</t>
  </si>
  <si>
    <t>5031/ QD-UBND ngày 21/10/2011</t>
  </si>
  <si>
    <t>2776 / QĐ-UBND ngày 2/12/2010</t>
  </si>
  <si>
    <t>1539/ QĐ -UBND ngày 13/10/2011</t>
  </si>
  <si>
    <t>841/QĐ-UBND ngày 12/4/2010</t>
  </si>
  <si>
    <t>692/QĐUBND ngày 29/4/2010</t>
  </si>
  <si>
    <t>691/QĐ-UBND ngày 29/4/2011</t>
  </si>
  <si>
    <t xml:space="preserve">Đường vào trung tâm xã Tân Hòa  - huyện Đồng Phú </t>
  </si>
  <si>
    <t>142/QĐ-UBND ngày 09/12/2010</t>
  </si>
  <si>
    <t>2036/QĐ-UBND ngày 11/9/2006</t>
  </si>
  <si>
    <t>1025/QĐ-UBND ngày 4/5/2010</t>
  </si>
  <si>
    <t>976/QĐ-UBND ngày 21/4/2010</t>
  </si>
  <si>
    <t>971/QĐ-UBND ngày 26/4/2011</t>
  </si>
  <si>
    <t>1016/QĐ-SKH ngày 20/10/2011</t>
  </si>
  <si>
    <t>2775/QĐ-UBND ngày 2/12/2011</t>
  </si>
  <si>
    <t>1564/QĐ-UBND ngày 5/7/2011</t>
  </si>
  <si>
    <t>Trung tâm Văn hóa- Thông tin  tỉnh</t>
  </si>
  <si>
    <t>932/QĐ-SKH ngày 4/8/2010</t>
  </si>
  <si>
    <t>1333/QĐ-SKH ngày 9/11/2010</t>
  </si>
  <si>
    <t>3411/QĐ-UBND ngày 17/11/2010</t>
  </si>
  <si>
    <t>2230/QĐ-UBND ngày 11/10/2010</t>
  </si>
  <si>
    <t xml:space="preserve">Trụ sở QLTT huyện Bù Đăng </t>
  </si>
  <si>
    <t>3133 QĐ-UBND ngày 6/11/2009</t>
  </si>
  <si>
    <t>3361/QĐ-UBND ngày 13/10/2011</t>
  </si>
  <si>
    <t>2381/QĐ-UBND ngày 02/8/2011</t>
  </si>
  <si>
    <t xml:space="preserve">Trường mầm non  An Phú - huyện Hớn Quản </t>
  </si>
  <si>
    <t xml:space="preserve">XD các công trình nông thôn mới xã Tân Lập </t>
  </si>
  <si>
    <t xml:space="preserve">TTKL các công trình đã quyết toán </t>
  </si>
  <si>
    <t>XV</t>
  </si>
  <si>
    <t>972/QĐ-UBND ngày 26/4/2010</t>
  </si>
  <si>
    <t>Chi cục TCĐLCL</t>
  </si>
  <si>
    <t>Sở TT-TT</t>
  </si>
  <si>
    <t>DA đường trục chính từ ĐT741 vào khu CN Đồng Xoài  3 và 4</t>
  </si>
  <si>
    <t xml:space="preserve">Sở NN và PTNT (thoái trả vốn cho TW) </t>
  </si>
  <si>
    <t xml:space="preserve">Ban QLDA khu bảo tồn VHDT Stiêng-Sóc Bom Bo (thoái trả vốn cho TW : 3873 triệu đồng ) </t>
  </si>
  <si>
    <t>XVI</t>
  </si>
  <si>
    <t>VAY VỐN NHÀN RỖI TỪ KBNN</t>
  </si>
  <si>
    <t xml:space="preserve">Hỗ trợ đầu tư TTHC huyện Hớn Quản </t>
  </si>
  <si>
    <t xml:space="preserve">Hỗ trợ đầu tư TTHC huyện Bù Gia Mập </t>
  </si>
  <si>
    <t>2796/QĐ-SKH ngày 8/12/2010</t>
  </si>
  <si>
    <t xml:space="preserve">CBĐT nhà thi đấu đa năng tỉnh </t>
  </si>
  <si>
    <t xml:space="preserve">TỈNH BÌNH PHƯỚC </t>
  </si>
  <si>
    <t>Thời gian thực hiện</t>
  </si>
  <si>
    <t>Giải ngân</t>
  </si>
  <si>
    <t>Đã được bố trí vốn</t>
  </si>
  <si>
    <t>Nhu cầu còn lại</t>
  </si>
  <si>
    <t>Khối lượng</t>
  </si>
  <si>
    <t>ĐIỀU CHỈNH ĐẾN CUỐI NĂM 2012</t>
  </si>
  <si>
    <t>Đường từ ngã 3 Xa Trạch xã Thanh Bình đến trung tâm xã Thanh An, huyện Hớn Quản (Đối ứng NSĐP)</t>
  </si>
  <si>
    <t>GTĐB đường QL13, An Lộc - Chiu Riu</t>
  </si>
  <si>
    <t>Xây dựng nhà hiệu bộ Trường THPT Nguyễn Khuyến (huyện Bù Gia Mập)</t>
  </si>
  <si>
    <t>Dự án ĐCĐC tập trung thôn 12 xã Thống Nhất, Bù Đăng</t>
  </si>
  <si>
    <t>Dự án định canh định cư cho 243 hộ ĐBDT thiểu số huyện Hớn Quản và thị xã Bình Long</t>
  </si>
  <si>
    <t>Tiểu dự án đầu tư xây dựng các tuyến đường tuần tra bảo vệ rừng Bù Gia Mập</t>
  </si>
  <si>
    <t>Trung tâm dạy nghề và hỗ trợ nông dân</t>
  </si>
  <si>
    <t>Hội Nông dân tỉnh</t>
  </si>
  <si>
    <t>Xây dựng các tuyến đường bằng cấp phối sỏi đỏ - giai đoạn 1 tại Khu Kinh tế cửa khẩu Hoa Lư</t>
  </si>
  <si>
    <t>2078/QĐ-UBND, ngày 12/9/2011</t>
  </si>
  <si>
    <t>Nhà máy xử lý nước thải tập trung KCN Minh Hưng III - CS Bình Long</t>
  </si>
  <si>
    <t>2410/QĐ-UBND, ngày 18/10/2010</t>
  </si>
  <si>
    <t>Công ty Cổ phần Khu Công nghiệp Cao su Bình Long</t>
  </si>
  <si>
    <t>Trại cá giống thủy sản nước ngọt cấp I</t>
  </si>
  <si>
    <t>2285/QĐ-UBND ngày 09/12/2002, 986/QĐ-UBND ngày 20/4/2009, 2600/QĐ-UBND ngày 10/11/2010</t>
  </si>
  <si>
    <t>Nâng cấp trại giống cây trồng, vật nuôi thành Trung tâm giống nông, lâm nghiệp tỉnh Bình Phước</t>
  </si>
  <si>
    <t>482/QĐ-UBND ngày 05/3/2010</t>
  </si>
  <si>
    <t>2358/QĐ-UBND ngày 12/10/2010</t>
  </si>
  <si>
    <t>Chương trình khắc phục hạn hán, xâm nhập mặn vụ Đông Xuân năm 2011-2012</t>
  </si>
  <si>
    <t>Dự án định canh định cư tập trung tại xã Đak Ơ, huyện Bù Gia Mập</t>
  </si>
  <si>
    <t>638/QĐ-UBND ngày 25/3/2011</t>
  </si>
  <si>
    <t>Dự án định canh định cư tập trung thôn 8 xã Đồng Nai, huyện Bù Đăng</t>
  </si>
  <si>
    <t>14/QĐ-UBND ngày 05/01/2010</t>
  </si>
  <si>
    <t>Dự án định canh định cư tập trung ấp Thạch Màng, xã Tân Lợi, huyện Đồng Phú</t>
  </si>
  <si>
    <t>921/QĐ-UBND ngày 13/4/2011</t>
  </si>
  <si>
    <t>Dự án định canh định cư tập trung tại xã Lộc Hòa, huyện Lộc Ninh</t>
  </si>
  <si>
    <t>1989/QĐ-UBND ngày 10/7/2009</t>
  </si>
  <si>
    <t>Nhà thi đấu đa năng huyện Bù Đốp</t>
  </si>
  <si>
    <t>1487/QĐ-UBND ngày 28/5/0/2009</t>
  </si>
  <si>
    <t>Nhà thiếu nhi huyện Bù Đăng</t>
  </si>
  <si>
    <t>1713/QĐ-UBND ngày 03/8/0/2009</t>
  </si>
  <si>
    <t>Đường cứu hộ, cứu nạn Sao Bộng - Đăng Hà</t>
  </si>
  <si>
    <t>XVII</t>
  </si>
  <si>
    <t>VỐN TỈNH GIAO HUYỆN LÀM CHỦ ĐẦU TƯ</t>
  </si>
  <si>
    <t>Chương trình đầu tư phát triển kinh tế - xã hội tuyến biên giới Việt Nam - Campuchia (theo QĐ số 160/2007/QĐ-TTg) huyện Lộc Ninh</t>
  </si>
  <si>
    <t>Chương trình đầu tư phát triển kinh tế - xã hội tuyến biên giới Việt Nam - Campuchia (theo QĐ số 160/2007/QĐ-TTg) huyện Bù Đốp</t>
  </si>
  <si>
    <t>Chương trình đầu tư phát triển kinh tế - xã hội tuyến biên giới Việt Nam - Campuchia (theo QĐ số 160/2007/QĐ-TTg) huyện Bù Gia Mập</t>
  </si>
  <si>
    <t>Trụ sở huyện ủy Bù Gia Mập</t>
  </si>
  <si>
    <t>Trụ sở UBND huyện Bù Gia Mập</t>
  </si>
  <si>
    <t>Hội trường UBND huyện Bù Gia Mập</t>
  </si>
  <si>
    <t>2194/QĐ-UBND ngày 24/9/2010</t>
  </si>
  <si>
    <t>TRụ sở làm việc Huyện ủy Hớn Quản</t>
  </si>
  <si>
    <t>TRụ sở làm việc UBND huyện Hớn Quản</t>
  </si>
  <si>
    <t>1499/QĐ-UBND ngày 16/6/2010</t>
  </si>
  <si>
    <t>503/QĐ-UBND ngày 02/3/2011</t>
  </si>
  <si>
    <t>502/QĐ-UBND ngày 02/3/2011</t>
  </si>
  <si>
    <t>1669; 15/7/2010
2003/QĐ-UBND ngày 5/9/2011</t>
  </si>
  <si>
    <t>Hỗ trợ nhà ở cho hộ nghèo theo QĐ 167/2008/QĐ-TTg</t>
  </si>
  <si>
    <t>Dự án ổn định dân di cư tự do xã Nghĩa Trung, Nghĩa Bình, Thống Nhất, huyện Bù Đăng</t>
  </si>
  <si>
    <t>Dự án ổn định dân di cư tự do xã Đăk ơ, huyện Bù Gia Mập</t>
  </si>
  <si>
    <t>Dự án ổn định dân di cư tự do xã Phú Nghĩa, Đức Hạnh, Phú Văn - Bù Gia Mập</t>
  </si>
  <si>
    <t>Dự án ổn định dân di cư tự do xã Hưng Phước, huyện Bù Đốp</t>
  </si>
  <si>
    <t>Dự án ổn định dân di cư tự do xã Tân Hòa, huyện Đồng Phú</t>
  </si>
  <si>
    <t>417/QĐ-UBND ngày 25/2/2009</t>
  </si>
  <si>
    <t>2380/QĐ-UBND ngày 15/10/2010</t>
  </si>
  <si>
    <t>367/QĐ-UBND ngày 24/2/2009</t>
  </si>
  <si>
    <t>373/QĐ-UBND ngày 24/2/2009</t>
  </si>
  <si>
    <t>336/QĐ-UBND ngày 24/2/2010</t>
  </si>
  <si>
    <t>Chi cục PTNT</t>
  </si>
  <si>
    <t>439/QĐ-UBND ngày 02/3/2011</t>
  </si>
  <si>
    <t>440/QĐ-UBND ngày 02/3/2011</t>
  </si>
  <si>
    <r>
      <t xml:space="preserve">Dự án mở rộng HT cấp nước thị xã Đồng Xoài </t>
    </r>
    <r>
      <rPr>
        <b/>
        <sz val="11"/>
        <color indexed="10"/>
        <rFont val="Times New Roman"/>
        <family val="1"/>
      </rPr>
      <t>(trong đó NSĐP và vốn khác: 26.967 triệu đồng)</t>
    </r>
  </si>
  <si>
    <r>
      <t xml:space="preserve">HT thoát nước và xử lý nước thải thị xã Đồng Xoài </t>
    </r>
    <r>
      <rPr>
        <b/>
        <sz val="11"/>
        <color indexed="10"/>
        <rFont val="Times New Roman"/>
        <family val="1"/>
      </rPr>
      <t>(trong đó NSĐP và vốn khác: 23.995 triệu đồng)</t>
    </r>
  </si>
  <si>
    <t>Công ty Cấp thoát nước Bình Phước</t>
  </si>
  <si>
    <t>2400/QĐ-UBND, ngày 05/8/2011</t>
  </si>
  <si>
    <t>Đường vào Trung tâm xã Thanh An, An Khương</t>
  </si>
  <si>
    <t>1000/QĐ-UBND, ngày 28/4/2010</t>
  </si>
  <si>
    <t>1984/QĐ-UBND ngày 29/8/2011</t>
  </si>
  <si>
    <t>Hỗ trợ phủ sóng PTTH các huyện giáp Tây Nguyên (vốn NSĐP: 5.000 triệu đồng)</t>
  </si>
  <si>
    <t>Sở KH-CN</t>
  </si>
  <si>
    <t>TRụ sở xã Quang Minh</t>
  </si>
  <si>
    <t>Sở Xây dựng</t>
  </si>
  <si>
    <t>6340/QĐ-UBND ngày 30/12/2009</t>
  </si>
  <si>
    <t>Trụ sở xã Nghĩa Trung huyện Bù Đăng</t>
  </si>
  <si>
    <t>3225/QĐ-UBND ngày 12/11/2010</t>
  </si>
  <si>
    <t>2790/QĐ-UBND ngày 28/10/2010</t>
  </si>
  <si>
    <t>Trụ sở xã Long Tân huyện Bù Gia Mập</t>
  </si>
  <si>
    <t>Trụ sở xã Đồng Nơ huyện Hớn Quản</t>
  </si>
  <si>
    <t>2962/QĐ-UBND ngày 03/10/2011</t>
  </si>
  <si>
    <t>Bệnh viện y học cổ truyền tỉnh</t>
  </si>
  <si>
    <t>2349/QĐ-UBND ngày 10/11/2008</t>
  </si>
  <si>
    <t>Trung tâm y tế dự phòng huyện Bù Đăng (vốn NSĐP 3417 triệu đồng)</t>
  </si>
  <si>
    <t>Bệnh viện y học cổ truyền tỉnh (vốn NSĐP 26693 triệu đồng)</t>
  </si>
  <si>
    <t>2867/QĐ-UBND ngày 28/12/2009</t>
  </si>
  <si>
    <t>Kênh thoát nước T2 tại khu vực trung tâm khu Kinh tế cửa khẩu Hoa Lư</t>
  </si>
  <si>
    <t>Nối tiếp đường dẫn trạm kiểm soát liên hợp cửa khẩu Hoa Lư</t>
  </si>
  <si>
    <t>XD nắn đường tuần tra biên giới đoạn qua KKT cửa khẩu Hoa Lư</t>
  </si>
  <si>
    <t>Đường quy hoạch phân chia giữa Khu Thương mại - Dịch vụ và Khu công nghiệp tại KKT cửa khẩu Hoa Lư</t>
  </si>
  <si>
    <t>XD đường trục chính 1, đường D22, đường D20 bằng cấp phối sỏi đỏ tại KKT cửa khẩu Hoa Lư</t>
  </si>
  <si>
    <t>Xây dựng đường N21 bằng cấp phối sỏi đỏ tại KKT cửa khẩu Hoa Lư</t>
  </si>
  <si>
    <t>Kênh thoát nước T1 tại khu khu Kinh tế cửa khẩu Hoa Lư</t>
  </si>
  <si>
    <t>44/QĐ-BQL, ngày 24/8/2010</t>
  </si>
  <si>
    <t>23/QĐ-BQL, ngày 13/4/2011</t>
  </si>
  <si>
    <t>24/QĐ-BQL, ngày 13/4/2011</t>
  </si>
  <si>
    <t>25/QĐ-BQL, ngày 13/4/2011</t>
  </si>
  <si>
    <t>27/QĐ-BQL, ngày 20/4/2011</t>
  </si>
  <si>
    <t>39/QĐ-BQL, ngày 12/5/2011</t>
  </si>
  <si>
    <t>40/QĐ-BQL, ngày 12/5/2011</t>
  </si>
  <si>
    <t>Đường nhựa giao thông biên giới (tuyến Hoa Lư - Chiu Riu và Lộc Thiện - Tà Nốt) đoạn 1 tuyến Hoa Lư - Chiu Riu vào đồn Biên phòng 803</t>
  </si>
  <si>
    <t>1778/QĐ-UBND ngày 28/7/2011</t>
  </si>
  <si>
    <t>Chương trình bảo vệ và phát triển rừng bền vững (Vườn Quốc gia Bù Gia Mập)</t>
  </si>
  <si>
    <t>Chương trình bảo vệ và phát triển rừng bền vững (Chi cục Lâm Nghiệp)</t>
  </si>
  <si>
    <t xml:space="preserve"> </t>
  </si>
  <si>
    <t>Chương trình 134 thị xã Bình Long</t>
  </si>
  <si>
    <t>Chương trình 134 huyện Đồng Phú</t>
  </si>
  <si>
    <t>Chương trình 134 huyện Bù Đăng</t>
  </si>
  <si>
    <t>Chương trình 134 huyện Bù Gia Mập</t>
  </si>
  <si>
    <t>Chương trình 134 huyện Hớn Quản</t>
  </si>
  <si>
    <t>Chương trình 135 (giao đoạn II)</t>
  </si>
  <si>
    <t>Chương trình 134 huyện Lộc Ninh</t>
  </si>
  <si>
    <t>Đối ứng dự án phát triển giáo dục THCS II</t>
  </si>
  <si>
    <t>Bồi thường, GPMB Trung tâm hành chính huyện Hớn Quản</t>
  </si>
  <si>
    <t>Đường trục chính Đông - Tây</t>
  </si>
  <si>
    <t>Đường trục chính Nam- Bắc</t>
  </si>
  <si>
    <t>Đường Đông Tây 1,2,3 ngã tư quốc tế, tái định cư</t>
  </si>
  <si>
    <t>GTĐB trung tâm hành chính huyện Bù Gia Mập</t>
  </si>
  <si>
    <t>Hạ tầng kỹ thuật cấp thoát nước, điện, hàng rào, công trình phụ 3 cơ quan huyện Bù Gia Mập</t>
  </si>
  <si>
    <t>Nhà khối đoàn thể</t>
  </si>
  <si>
    <t>Các dự án đường giao thông khu TTHC</t>
  </si>
  <si>
    <t xml:space="preserve"> - Các tuyến đường khu 1 (N8)</t>
  </si>
  <si>
    <t xml:space="preserve"> - Các tuyến đường khu 1 (N9)</t>
  </si>
  <si>
    <t xml:space="preserve"> - Các tuyến đường khu 1 (D10)</t>
  </si>
  <si>
    <t xml:space="preserve"> - Các tuyến đường khu 1 (D11 - D15))</t>
  </si>
  <si>
    <t>Xây dưng nhà công vụ UBND huyện</t>
  </si>
  <si>
    <t xml:space="preserve">Hỗ trợ GTĐB Trung tâm hành chính huyện mới chía tách </t>
  </si>
  <si>
    <t>GTĐB Trung tâm hành chính huyện Hớn Quản</t>
  </si>
  <si>
    <t>GTĐB trung tâm hành chính huyện Bù Gia Mập (bố trí thu hồi vốn)</t>
  </si>
  <si>
    <t>GTĐB đường Minh Hưng - Đồng Nơ (Sở GT-VT)</t>
  </si>
  <si>
    <t>GTĐB đường Minh Hưng - Đồng Nơ (UBND huyện Hớn Quản)</t>
  </si>
  <si>
    <t>Dự án Tái định cư Khu vực Đa Bông Cua thuộc dự án đầu tư bó trí hợp lý dân cư Vườn QG Cát Tiên</t>
  </si>
  <si>
    <t>Vườn Quốc gia Bù Gia Mập</t>
  </si>
  <si>
    <t>Chi cục Lâm nghiệp</t>
  </si>
  <si>
    <t>Tỷ lệ giải ngân (%)</t>
  </si>
  <si>
    <t>UBND xã Tân Lập</t>
  </si>
  <si>
    <t xml:space="preserve">GIẢI NGÂN VỐN ĐẦU TƯ XDCB TẬP TRUNG NĂM 2012  </t>
  </si>
  <si>
    <t xml:space="preserve">KẾ HỌACH 2012 
(Theo NQ của HĐND tỉnh )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</si>
</sst>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0.0"/>
    <numFmt numFmtId="168" formatCode="0.0%"/>
  </numFmts>
  <fonts count="71">
    <font>
      <sz val="10"/>
      <name val="Arial"/>
      <family val="0"/>
    </font>
    <font>
      <sz val="8"/>
      <name val="Arial"/>
      <family val="0"/>
    </font>
    <font>
      <b/>
      <sz val="10"/>
      <name val="Times New Roman"/>
      <family val="1"/>
    </font>
    <font>
      <sz val="8"/>
      <name val="Times New Roman"/>
      <family val="1"/>
    </font>
    <font>
      <sz val="10"/>
      <name val="Times New Roman"/>
      <family val="1"/>
    </font>
    <font>
      <sz val="8"/>
      <color indexed="8"/>
      <name val="Times New Roman"/>
      <family val="1"/>
    </font>
    <font>
      <sz val="12"/>
      <color indexed="8"/>
      <name val="Times New Roman"/>
      <family val="1"/>
    </font>
    <font>
      <b/>
      <i/>
      <sz val="12"/>
      <color indexed="8"/>
      <name val="Times New Roman"/>
      <family val="1"/>
    </font>
    <font>
      <b/>
      <i/>
      <sz val="8"/>
      <color indexed="8"/>
      <name val="Times New Roman"/>
      <family val="1"/>
    </font>
    <font>
      <sz val="10"/>
      <color indexed="8"/>
      <name val="Times New Roman"/>
      <family val="1"/>
    </font>
    <font>
      <sz val="10"/>
      <color indexed="8"/>
      <name val="Arial"/>
      <family val="0"/>
    </font>
    <font>
      <b/>
      <u val="single"/>
      <sz val="12"/>
      <color indexed="8"/>
      <name val="Times New Roman"/>
      <family val="1"/>
    </font>
    <font>
      <b/>
      <u val="single"/>
      <sz val="8"/>
      <color indexed="8"/>
      <name val="Times New Roman"/>
      <family val="1"/>
    </font>
    <font>
      <b/>
      <i/>
      <u val="single"/>
      <sz val="8"/>
      <color indexed="8"/>
      <name val="Times New Roman"/>
      <family val="1"/>
    </font>
    <font>
      <sz val="11"/>
      <color indexed="8"/>
      <name val="Calibri"/>
      <family val="2"/>
    </font>
    <font>
      <sz val="12"/>
      <name val="Times New Roman"/>
      <family val="0"/>
    </font>
    <font>
      <u val="single"/>
      <sz val="12"/>
      <color indexed="8"/>
      <name val="Times New Roman"/>
      <family val="1"/>
    </font>
    <font>
      <u val="single"/>
      <sz val="8"/>
      <color indexed="8"/>
      <name val="Times New Roman"/>
      <family val="1"/>
    </font>
    <font>
      <b/>
      <sz val="12"/>
      <color indexed="8"/>
      <name val="Times New Roman"/>
      <family val="1"/>
    </font>
    <font>
      <b/>
      <sz val="8"/>
      <color indexed="8"/>
      <name val="Times New Roman"/>
      <family val="1"/>
    </font>
    <font>
      <b/>
      <i/>
      <u val="single"/>
      <sz val="12"/>
      <color indexed="8"/>
      <name val="Times New Roman"/>
      <family val="1"/>
    </font>
    <font>
      <b/>
      <sz val="18"/>
      <color indexed="8"/>
      <name val="Times New Roman"/>
      <family val="1"/>
    </font>
    <font>
      <b/>
      <sz val="10"/>
      <color indexed="8"/>
      <name val="Times New Roman"/>
      <family val="1"/>
    </font>
    <font>
      <b/>
      <u val="single"/>
      <sz val="16"/>
      <color indexed="8"/>
      <name val="Times New Roman"/>
      <family val="1"/>
    </font>
    <font>
      <b/>
      <u val="single"/>
      <sz val="15"/>
      <color indexed="8"/>
      <name val="Times New Roman"/>
      <family val="1"/>
    </font>
    <font>
      <i/>
      <sz val="12"/>
      <color indexed="8"/>
      <name val="Times New Roman"/>
      <family val="1"/>
    </font>
    <font>
      <sz val="8"/>
      <color indexed="8"/>
      <name val="VNI-Times"/>
      <family val="0"/>
    </font>
    <font>
      <b/>
      <i/>
      <sz val="10"/>
      <color indexed="8"/>
      <name val="Arial"/>
      <family val="0"/>
    </font>
    <font>
      <b/>
      <sz val="10"/>
      <color indexed="8"/>
      <name val="Arial"/>
      <family val="0"/>
    </font>
    <font>
      <b/>
      <u val="single"/>
      <sz val="10"/>
      <color indexed="8"/>
      <name val="Arial"/>
      <family val="0"/>
    </font>
    <font>
      <b/>
      <u val="single"/>
      <sz val="8"/>
      <color indexed="8"/>
      <name val="VNI-Times"/>
      <family val="0"/>
    </font>
    <font>
      <b/>
      <u val="single"/>
      <sz val="10"/>
      <color indexed="8"/>
      <name val="Times New Roman"/>
      <family val="1"/>
    </font>
    <font>
      <i/>
      <sz val="10"/>
      <color indexed="8"/>
      <name val="Times New Roman"/>
      <family val="1"/>
    </font>
    <font>
      <b/>
      <i/>
      <sz val="10"/>
      <color indexed="8"/>
      <name val="Times New Roman"/>
      <family val="1"/>
    </font>
    <font>
      <b/>
      <u val="singleAccounting"/>
      <sz val="10"/>
      <color indexed="8"/>
      <name val="Times New Roman"/>
      <family val="1"/>
    </font>
    <font>
      <b/>
      <i/>
      <u val="single"/>
      <sz val="10"/>
      <color indexed="8"/>
      <name val="Times New Roman"/>
      <family val="1"/>
    </font>
    <font>
      <u val="single"/>
      <sz val="10"/>
      <color indexed="8"/>
      <name val="Times New Roman"/>
      <family val="1"/>
    </font>
    <font>
      <i/>
      <sz val="8"/>
      <color indexed="8"/>
      <name val="Times New Roman"/>
      <family val="1"/>
    </font>
    <font>
      <b/>
      <u val="single"/>
      <sz val="9"/>
      <color indexed="8"/>
      <name val="Times New Roman"/>
      <family val="1"/>
    </font>
    <font>
      <sz val="14"/>
      <color indexed="8"/>
      <name val="Times New Roman"/>
      <family val="1"/>
    </font>
    <font>
      <b/>
      <i/>
      <u val="single"/>
      <sz val="14"/>
      <color indexed="8"/>
      <name val="Times New Roman"/>
      <family val="1"/>
    </font>
    <font>
      <b/>
      <sz val="16"/>
      <color indexed="8"/>
      <name val="Times New Roman"/>
      <family val="1"/>
    </font>
    <font>
      <sz val="10"/>
      <color indexed="10"/>
      <name val="Times New Roman"/>
      <family val="1"/>
    </font>
    <font>
      <b/>
      <sz val="10"/>
      <name val="Arial"/>
      <family val="0"/>
    </font>
    <font>
      <u val="single"/>
      <sz val="10"/>
      <color indexed="12"/>
      <name val="Arial"/>
      <family val="0"/>
    </font>
    <font>
      <u val="single"/>
      <sz val="10"/>
      <color indexed="36"/>
      <name val="Arial"/>
      <family val="0"/>
    </font>
    <font>
      <sz val="9"/>
      <color indexed="8"/>
      <name val="Times New Roman"/>
      <family val="1"/>
    </font>
    <font>
      <sz val="11"/>
      <name val="Times New Roman"/>
      <family val="1"/>
    </font>
    <font>
      <sz val="11"/>
      <color indexed="12"/>
      <name val="Times New Roman"/>
      <family val="1"/>
    </font>
    <font>
      <b/>
      <sz val="8"/>
      <name val="Times New Roman"/>
      <family val="1"/>
    </font>
    <font>
      <b/>
      <sz val="11"/>
      <color indexed="10"/>
      <name val="Times New Roman"/>
      <family val="1"/>
    </font>
    <font>
      <b/>
      <sz val="11"/>
      <name val="Times New Roman"/>
      <family val="1"/>
    </font>
    <font>
      <sz val="11"/>
      <color indexed="10"/>
      <name val="Times New Roman"/>
      <family val="1"/>
    </font>
    <font>
      <i/>
      <sz val="11"/>
      <color indexed="10"/>
      <name val="Times New Roman"/>
      <family val="1"/>
    </font>
    <font>
      <sz val="10"/>
      <color indexed="8"/>
      <name val="VNI-Times"/>
      <family val="0"/>
    </font>
    <font>
      <sz val="11"/>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thin"/>
      <bottom style="thin"/>
    </border>
    <border>
      <left style="thin"/>
      <right style="thin"/>
      <top style="hair"/>
      <bottom style="thick"/>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style="thin"/>
      <right style="thin"/>
      <top style="dashed"/>
      <bottom style="dashed"/>
    </border>
    <border>
      <left style="thin"/>
      <right style="thin"/>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5"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44"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14" fillId="0" borderId="0">
      <alignment/>
      <protection/>
    </xf>
    <xf numFmtId="0" fontId="0" fillId="0" borderId="0">
      <alignment/>
      <protection/>
    </xf>
    <xf numFmtId="0" fontId="15" fillId="0" borderId="0">
      <alignment/>
      <protection/>
    </xf>
    <xf numFmtId="0" fontId="0" fillId="23" borderId="7" applyNumberFormat="0" applyFont="0" applyAlignment="0" applyProtection="0"/>
    <xf numFmtId="0" fontId="68" fillId="20"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28" fillId="0" borderId="9" applyNumberFormat="0" applyFill="0" applyAlignment="0" applyProtection="0"/>
    <xf numFmtId="0" fontId="70" fillId="0" borderId="0" applyNumberFormat="0" applyFill="0" applyBorder="0" applyAlignment="0" applyProtection="0"/>
  </cellStyleXfs>
  <cellXfs count="312">
    <xf numFmtId="0" fontId="0" fillId="0" borderId="0" xfId="0" applyAlignment="1">
      <alignment/>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center" vertical="center" wrapText="1"/>
    </xf>
    <xf numFmtId="0" fontId="22" fillId="0" borderId="11" xfId="0" applyFont="1" applyBorder="1" applyAlignment="1">
      <alignment horizontal="center" vertical="center" wrapText="1"/>
    </xf>
    <xf numFmtId="3" fontId="6" fillId="0" borderId="0" xfId="0" applyNumberFormat="1" applyFont="1" applyAlignment="1">
      <alignment/>
    </xf>
    <xf numFmtId="0" fontId="18" fillId="20" borderId="11" xfId="0" applyFont="1" applyFill="1" applyBorder="1" applyAlignment="1">
      <alignment horizontal="center"/>
    </xf>
    <xf numFmtId="0" fontId="23" fillId="0" borderId="0" xfId="0" applyFont="1" applyAlignment="1">
      <alignment horizontal="center" vertical="center" wrapText="1"/>
    </xf>
    <xf numFmtId="3" fontId="23" fillId="0" borderId="0" xfId="0" applyNumberFormat="1" applyFont="1" applyAlignment="1">
      <alignment horizontal="center" vertical="center" wrapText="1"/>
    </xf>
    <xf numFmtId="0" fontId="12" fillId="0" borderId="10" xfId="0" applyFont="1" applyBorder="1" applyAlignment="1">
      <alignment horizontal="center" vertical="center" wrapText="1"/>
    </xf>
    <xf numFmtId="41" fontId="24" fillId="0" borderId="10" xfId="43" applyFont="1" applyBorder="1" applyAlignment="1">
      <alignment horizontal="center" vertical="center" wrapText="1"/>
    </xf>
    <xf numFmtId="0" fontId="24" fillId="0" borderId="0" xfId="0" applyFont="1" applyAlignment="1">
      <alignment horizontal="center" vertical="center" wrapText="1"/>
    </xf>
    <xf numFmtId="3" fontId="24" fillId="0" borderId="0" xfId="0" applyNumberFormat="1" applyFont="1" applyAlignment="1">
      <alignment horizontal="center" vertical="center" wrapText="1"/>
    </xf>
    <xf numFmtId="41" fontId="11" fillId="0" borderId="10" xfId="43" applyFont="1" applyBorder="1" applyAlignment="1">
      <alignment horizontal="center" vertical="center" wrapText="1"/>
    </xf>
    <xf numFmtId="0" fontId="11" fillId="0" borderId="0" xfId="0" applyFont="1" applyAlignment="1">
      <alignment horizontal="center" vertical="center" wrapText="1"/>
    </xf>
    <xf numFmtId="0" fontId="5" fillId="0" borderId="10" xfId="0" applyFont="1" applyBorder="1" applyAlignment="1">
      <alignment horizontal="center" vertical="center" wrapText="1"/>
    </xf>
    <xf numFmtId="41" fontId="6" fillId="0" borderId="10" xfId="43" applyFont="1" applyBorder="1" applyAlignment="1">
      <alignment horizontal="center" vertical="center" wrapText="1"/>
    </xf>
    <xf numFmtId="3" fontId="6" fillId="0" borderId="0" xfId="0" applyNumberFormat="1" applyFont="1" applyAlignment="1">
      <alignment horizontal="center" vertical="center" wrapText="1"/>
    </xf>
    <xf numFmtId="41"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3" fontId="11" fillId="0" borderId="0" xfId="0" applyNumberFormat="1" applyFont="1" applyAlignment="1">
      <alignment horizontal="center" vertical="center" wrapText="1"/>
    </xf>
    <xf numFmtId="1" fontId="5" fillId="0" borderId="10" xfId="58" applyNumberFormat="1" applyFont="1" applyFill="1" applyBorder="1" applyAlignment="1">
      <alignment horizontal="center" vertical="center" wrapText="1"/>
      <protection/>
    </xf>
    <xf numFmtId="164" fontId="30" fillId="0" borderId="10" xfId="42" applyNumberFormat="1" applyFont="1" applyFill="1" applyBorder="1" applyAlignment="1">
      <alignment horizontal="center" vertical="center" wrapText="1"/>
    </xf>
    <xf numFmtId="0" fontId="11" fillId="0" borderId="0" xfId="0" applyFont="1" applyAlignment="1">
      <alignment/>
    </xf>
    <xf numFmtId="0" fontId="25" fillId="0" borderId="0" xfId="0" applyFont="1" applyAlignment="1">
      <alignment/>
    </xf>
    <xf numFmtId="0" fontId="6" fillId="0" borderId="12" xfId="0" applyFont="1" applyBorder="1" applyAlignment="1">
      <alignment/>
    </xf>
    <xf numFmtId="41" fontId="6" fillId="0" borderId="12" xfId="43" applyFont="1" applyBorder="1" applyAlignment="1">
      <alignment/>
    </xf>
    <xf numFmtId="41" fontId="6" fillId="0" borderId="0" xfId="43" applyFont="1" applyAlignment="1">
      <alignment/>
    </xf>
    <xf numFmtId="3" fontId="11" fillId="0" borderId="0" xfId="0" applyNumberFormat="1" applyFont="1" applyAlignment="1">
      <alignment/>
    </xf>
    <xf numFmtId="3" fontId="25" fillId="0" borderId="0" xfId="0" applyNumberFormat="1" applyFont="1" applyAlignment="1">
      <alignment/>
    </xf>
    <xf numFmtId="3" fontId="31" fillId="0" borderId="13" xfId="0" applyNumberFormat="1" applyFont="1" applyBorder="1" applyAlignment="1">
      <alignment horizontal="right" vertical="center" wrapText="1"/>
    </xf>
    <xf numFmtId="3" fontId="31" fillId="0" borderId="10" xfId="0" applyNumberFormat="1" applyFont="1" applyBorder="1" applyAlignment="1">
      <alignment horizontal="right" vertical="center" wrapText="1"/>
    </xf>
    <xf numFmtId="3" fontId="9" fillId="0" borderId="10" xfId="43" applyNumberFormat="1" applyFont="1" applyBorder="1" applyAlignment="1">
      <alignment horizontal="right" vertical="center" wrapText="1"/>
    </xf>
    <xf numFmtId="3" fontId="33" fillId="0" borderId="10"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41" fontId="9" fillId="0" borderId="10" xfId="43" applyFont="1" applyBorder="1" applyAlignment="1">
      <alignment horizontal="right" vertical="center" wrapText="1"/>
    </xf>
    <xf numFmtId="3" fontId="33" fillId="0" borderId="10" xfId="42" applyNumberFormat="1" applyFont="1" applyFill="1" applyBorder="1" applyAlignment="1">
      <alignment horizontal="center" vertical="center" wrapText="1"/>
    </xf>
    <xf numFmtId="164" fontId="9" fillId="0" borderId="10" xfId="42"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horizontal="left" vertical="center" wrapText="1"/>
    </xf>
    <xf numFmtId="0" fontId="9" fillId="0" borderId="10" xfId="0" applyFont="1" applyBorder="1" applyAlignment="1">
      <alignment horizontal="left" vertical="center" wrapText="1"/>
    </xf>
    <xf numFmtId="0" fontId="33"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9" fillId="0" borderId="12" xfId="0" applyFont="1" applyBorder="1" applyAlignment="1">
      <alignment horizontal="left"/>
    </xf>
    <xf numFmtId="41" fontId="31" fillId="0" borderId="10" xfId="43" applyFont="1" applyBorder="1" applyAlignment="1">
      <alignment horizontal="right" vertical="center" wrapText="1"/>
    </xf>
    <xf numFmtId="41" fontId="32" fillId="0" borderId="10" xfId="43" applyFont="1" applyBorder="1" applyAlignment="1">
      <alignment horizontal="right" vertical="center" wrapText="1"/>
    </xf>
    <xf numFmtId="3" fontId="9" fillId="0" borderId="10" xfId="0" applyNumberFormat="1" applyFont="1" applyFill="1" applyBorder="1" applyAlignment="1">
      <alignment horizontal="center" vertical="center" wrapText="1"/>
    </xf>
    <xf numFmtId="41" fontId="5" fillId="0" borderId="10" xfId="43" applyFont="1" applyBorder="1" applyAlignment="1">
      <alignment/>
    </xf>
    <xf numFmtId="41" fontId="5" fillId="0" borderId="10" xfId="43" applyFont="1" applyBorder="1" applyAlignment="1">
      <alignment horizontal="center"/>
    </xf>
    <xf numFmtId="41" fontId="37" fillId="0" borderId="10" xfId="43" applyFont="1" applyBorder="1" applyAlignment="1">
      <alignment/>
    </xf>
    <xf numFmtId="0" fontId="9" fillId="0" borderId="0" xfId="0" applyFont="1" applyAlignment="1">
      <alignment horizontal="center"/>
    </xf>
    <xf numFmtId="0" fontId="22" fillId="20" borderId="11" xfId="0" applyFont="1" applyFill="1" applyBorder="1" applyAlignment="1">
      <alignment horizontal="center"/>
    </xf>
    <xf numFmtId="0" fontId="9" fillId="0" borderId="12" xfId="0" applyFont="1" applyBorder="1" applyAlignment="1">
      <alignment horizontal="center"/>
    </xf>
    <xf numFmtId="41" fontId="38" fillId="0" borderId="10" xfId="43" applyFont="1" applyBorder="1" applyAlignment="1">
      <alignment horizontal="right" vertical="center" wrapText="1"/>
    </xf>
    <xf numFmtId="0" fontId="39" fillId="0" borderId="0" xfId="0" applyFont="1" applyAlignment="1">
      <alignment/>
    </xf>
    <xf numFmtId="0" fontId="40" fillId="0" borderId="0" xfId="0" applyFont="1" applyAlignment="1">
      <alignment/>
    </xf>
    <xf numFmtId="41" fontId="12" fillId="0" borderId="13" xfId="43" applyFont="1" applyBorder="1" applyAlignment="1">
      <alignment horizontal="center" vertical="center" wrapText="1"/>
    </xf>
    <xf numFmtId="3" fontId="38" fillId="0" borderId="14" xfId="0" applyNumberFormat="1" applyFont="1" applyBorder="1" applyAlignment="1">
      <alignment horizontal="right" vertical="center" wrapText="1"/>
    </xf>
    <xf numFmtId="3" fontId="31" fillId="0" borderId="15" xfId="0" applyNumberFormat="1" applyFont="1" applyBorder="1" applyAlignment="1">
      <alignment horizontal="right" vertical="center" wrapText="1"/>
    </xf>
    <xf numFmtId="3" fontId="33" fillId="0" borderId="15" xfId="0" applyNumberFormat="1" applyFont="1" applyBorder="1" applyAlignment="1">
      <alignment horizontal="right" vertical="center" wrapText="1"/>
    </xf>
    <xf numFmtId="3" fontId="9" fillId="0" borderId="15" xfId="0" applyNumberFormat="1" applyFont="1" applyBorder="1" applyAlignment="1">
      <alignment horizontal="right" vertical="center" wrapText="1"/>
    </xf>
    <xf numFmtId="3" fontId="32" fillId="0" borderId="15" xfId="0" applyNumberFormat="1" applyFont="1" applyBorder="1" applyAlignment="1">
      <alignment horizontal="right" vertical="center" wrapText="1"/>
    </xf>
    <xf numFmtId="3" fontId="31" fillId="0" borderId="14" xfId="0" applyNumberFormat="1" applyFont="1" applyBorder="1" applyAlignment="1">
      <alignment horizontal="center" vertical="center" wrapText="1"/>
    </xf>
    <xf numFmtId="3" fontId="31" fillId="0" borderId="15"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164" fontId="9" fillId="0" borderId="15" xfId="42" applyNumberFormat="1" applyFont="1" applyFill="1" applyBorder="1" applyAlignment="1">
      <alignment horizontal="center" vertical="center" wrapText="1"/>
    </xf>
    <xf numFmtId="3" fontId="33" fillId="0" borderId="15" xfId="42"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6" fillId="0" borderId="15" xfId="0" applyFont="1" applyBorder="1" applyAlignment="1">
      <alignment horizontal="center" vertical="center" wrapText="1"/>
    </xf>
    <xf numFmtId="3" fontId="9" fillId="22" borderId="10" xfId="43" applyNumberFormat="1" applyFont="1" applyFill="1" applyBorder="1" applyAlignment="1">
      <alignment horizontal="right" vertical="center" wrapText="1"/>
    </xf>
    <xf numFmtId="3" fontId="9" fillId="22" borderId="10" xfId="0" applyNumberFormat="1" applyFont="1" applyFill="1" applyBorder="1" applyAlignment="1">
      <alignment horizontal="right" vertical="center" wrapText="1"/>
    </xf>
    <xf numFmtId="41" fontId="9" fillId="22" borderId="10" xfId="43" applyFont="1" applyFill="1" applyBorder="1" applyAlignment="1">
      <alignment horizontal="right" vertical="center" wrapText="1"/>
    </xf>
    <xf numFmtId="41" fontId="32" fillId="22" borderId="10" xfId="43" applyFont="1" applyFill="1" applyBorder="1" applyAlignment="1">
      <alignment horizontal="right" vertical="center" wrapText="1"/>
    </xf>
    <xf numFmtId="41" fontId="6" fillId="22" borderId="12" xfId="43" applyFont="1" applyFill="1" applyBorder="1" applyAlignment="1">
      <alignment/>
    </xf>
    <xf numFmtId="41" fontId="6" fillId="22" borderId="0" xfId="43" applyFont="1" applyFill="1" applyAlignment="1">
      <alignment/>
    </xf>
    <xf numFmtId="0" fontId="6" fillId="22" borderId="0" xfId="0" applyFont="1" applyFill="1" applyAlignment="1">
      <alignment/>
    </xf>
    <xf numFmtId="0" fontId="6" fillId="0" borderId="0" xfId="0" applyFont="1" applyFill="1" applyAlignment="1">
      <alignment/>
    </xf>
    <xf numFmtId="0" fontId="18" fillId="0" borderId="11" xfId="0" applyFont="1" applyFill="1" applyBorder="1" applyAlignment="1">
      <alignment horizontal="center"/>
    </xf>
    <xf numFmtId="3" fontId="31" fillId="0" borderId="13"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34" fillId="0" borderId="10" xfId="0" applyNumberFormat="1" applyFont="1" applyFill="1" applyBorder="1" applyAlignment="1">
      <alignment horizontal="center" vertical="center" wrapText="1"/>
    </xf>
    <xf numFmtId="3" fontId="36" fillId="0" borderId="10" xfId="0" applyNumberFormat="1" applyFont="1" applyFill="1" applyBorder="1" applyAlignment="1">
      <alignment horizontal="center" vertical="center" wrapText="1"/>
    </xf>
    <xf numFmtId="3" fontId="31" fillId="0" borderId="10" xfId="42"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xf>
    <xf numFmtId="0" fontId="6" fillId="0" borderId="0" xfId="0" applyFont="1" applyAlignment="1">
      <alignment vertical="center" wrapText="1"/>
    </xf>
    <xf numFmtId="0" fontId="11" fillId="0" borderId="0" xfId="0" applyFont="1" applyAlignment="1">
      <alignment vertical="center" wrapText="1"/>
    </xf>
    <xf numFmtId="41" fontId="6" fillId="0" borderId="0" xfId="0" applyNumberFormat="1" applyFont="1" applyAlignment="1">
      <alignment vertical="center" wrapText="1"/>
    </xf>
    <xf numFmtId="0" fontId="25" fillId="0" borderId="0" xfId="0" applyFont="1" applyAlignment="1">
      <alignment vertical="center" wrapText="1"/>
    </xf>
    <xf numFmtId="0" fontId="6" fillId="22" borderId="11" xfId="0" applyFont="1" applyFill="1" applyBorder="1" applyAlignment="1">
      <alignment horizontal="center"/>
    </xf>
    <xf numFmtId="3" fontId="22" fillId="0" borderId="10" xfId="0" applyNumberFormat="1" applyFont="1" applyFill="1" applyBorder="1" applyAlignment="1">
      <alignment horizontal="center" vertical="center" wrapText="1"/>
    </xf>
    <xf numFmtId="3" fontId="12" fillId="0" borderId="13" xfId="0" applyNumberFormat="1" applyFont="1" applyBorder="1" applyAlignment="1">
      <alignment horizontal="center" vertical="center" wrapText="1"/>
    </xf>
    <xf numFmtId="3" fontId="6" fillId="0" borderId="0" xfId="0" applyNumberFormat="1" applyFont="1" applyFill="1" applyAlignment="1">
      <alignment/>
    </xf>
    <xf numFmtId="3" fontId="9" fillId="0" borderId="0" xfId="0" applyNumberFormat="1" applyFont="1" applyAlignment="1">
      <alignment horizontal="center"/>
    </xf>
    <xf numFmtId="3" fontId="36" fillId="0" borderId="10" xfId="0" applyNumberFormat="1" applyFont="1" applyBorder="1" applyAlignment="1">
      <alignment horizontal="right" vertical="center" wrapText="1"/>
    </xf>
    <xf numFmtId="3" fontId="36" fillId="0" borderId="10" xfId="43" applyNumberFormat="1" applyFont="1" applyBorder="1" applyAlignment="1">
      <alignment horizontal="right" vertical="center" wrapText="1"/>
    </xf>
    <xf numFmtId="3" fontId="9" fillId="0" borderId="15"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31" fillId="0" borderId="10" xfId="0" applyNumberFormat="1" applyFont="1" applyFill="1" applyBorder="1" applyAlignment="1">
      <alignment horizontal="right" vertical="center" wrapText="1"/>
    </xf>
    <xf numFmtId="41" fontId="5" fillId="0" borderId="10" xfId="43" applyFont="1" applyFill="1" applyBorder="1" applyAlignment="1">
      <alignment horizontal="center" vertical="center" wrapText="1"/>
    </xf>
    <xf numFmtId="0" fontId="11" fillId="0" borderId="0" xfId="0" applyFont="1" applyFill="1" applyAlignment="1">
      <alignment horizontal="center" vertical="center" wrapText="1"/>
    </xf>
    <xf numFmtId="3" fontId="11" fillId="0" borderId="0" xfId="0" applyNumberFormat="1" applyFont="1" applyFill="1" applyAlignment="1">
      <alignment horizontal="center" vertical="center" wrapText="1"/>
    </xf>
    <xf numFmtId="164" fontId="47" fillId="0" borderId="1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33"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3" fontId="31" fillId="0" borderId="15" xfId="0" applyNumberFormat="1" applyFont="1" applyFill="1" applyBorder="1" applyAlignment="1">
      <alignment horizontal="center" vertical="center" wrapText="1"/>
    </xf>
    <xf numFmtId="3" fontId="31" fillId="0" borderId="15" xfId="0" applyNumberFormat="1" applyFont="1" applyFill="1" applyBorder="1" applyAlignment="1">
      <alignment horizontal="right" vertical="center" wrapText="1"/>
    </xf>
    <xf numFmtId="0" fontId="3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33" fillId="0" borderId="15" xfId="0" applyNumberFormat="1" applyFont="1" applyFill="1" applyBorder="1" applyAlignment="1">
      <alignment horizontal="center" vertical="center" wrapText="1"/>
    </xf>
    <xf numFmtId="3" fontId="33" fillId="0" borderId="15" xfId="0" applyNumberFormat="1" applyFont="1" applyFill="1" applyBorder="1" applyAlignment="1">
      <alignment horizontal="right" vertical="center" wrapText="1"/>
    </xf>
    <xf numFmtId="41" fontId="37" fillId="0" borderId="10" xfId="43" applyFont="1" applyFill="1" applyBorder="1" applyAlignment="1">
      <alignment horizontal="center" vertical="center" wrapText="1"/>
    </xf>
    <xf numFmtId="0" fontId="7" fillId="0" borderId="0" xfId="0" applyFont="1" applyFill="1" applyAlignment="1">
      <alignment horizontal="center" vertical="center" wrapText="1"/>
    </xf>
    <xf numFmtId="3" fontId="7" fillId="0" borderId="0" xfId="0" applyNumberFormat="1" applyFont="1" applyFill="1" applyAlignment="1">
      <alignment horizontal="center" vertical="center" wrapText="1"/>
    </xf>
    <xf numFmtId="164" fontId="9" fillId="0" borderId="10" xfId="42" applyNumberFormat="1" applyFont="1" applyFill="1" applyBorder="1" applyAlignment="1">
      <alignment horizontal="left" vertical="center" wrapText="1"/>
    </xf>
    <xf numFmtId="164" fontId="5" fillId="0" borderId="10" xfId="42" applyNumberFormat="1" applyFont="1" applyFill="1" applyBorder="1" applyAlignment="1">
      <alignment horizontal="center" vertical="center" wrapText="1"/>
    </xf>
    <xf numFmtId="3" fontId="9" fillId="0" borderId="10" xfId="43" applyNumberFormat="1" applyFont="1" applyFill="1" applyBorder="1" applyAlignment="1">
      <alignment horizontal="right" vertical="center" wrapText="1"/>
    </xf>
    <xf numFmtId="164" fontId="48" fillId="0" borderId="10" xfId="42" applyNumberFormat="1" applyFont="1" applyFill="1" applyBorder="1" applyAlignment="1">
      <alignment horizontal="left" vertical="center" wrapText="1"/>
    </xf>
    <xf numFmtId="164" fontId="47" fillId="0" borderId="10" xfId="42" applyNumberFormat="1" applyFont="1" applyFill="1" applyBorder="1" applyAlignment="1">
      <alignment horizontal="left" vertical="center" wrapText="1"/>
    </xf>
    <xf numFmtId="3" fontId="3" fillId="0" borderId="10" xfId="59" applyNumberFormat="1" applyFont="1" applyFill="1" applyBorder="1" applyAlignment="1">
      <alignment horizontal="center" vertical="center" wrapText="1"/>
      <protection/>
    </xf>
    <xf numFmtId="3" fontId="4" fillId="0" borderId="10" xfId="59" applyNumberFormat="1" applyFont="1" applyFill="1" applyBorder="1" applyAlignment="1">
      <alignment horizontal="right" vertical="center" wrapText="1"/>
      <protection/>
    </xf>
    <xf numFmtId="3" fontId="4" fillId="0" borderId="15" xfId="59" applyNumberFormat="1" applyFont="1" applyFill="1" applyBorder="1" applyAlignment="1">
      <alignment horizontal="right" vertical="center" wrapText="1"/>
      <protection/>
    </xf>
    <xf numFmtId="164" fontId="51" fillId="0" borderId="10" xfId="0" applyNumberFormat="1" applyFont="1" applyFill="1" applyBorder="1" applyAlignment="1">
      <alignment horizontal="left" vertical="center" wrapText="1"/>
    </xf>
    <xf numFmtId="3" fontId="49" fillId="0"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right" vertical="center" wrapText="1"/>
      <protection/>
    </xf>
    <xf numFmtId="3" fontId="2" fillId="0" borderId="15" xfId="59" applyNumberFormat="1" applyFont="1" applyFill="1" applyBorder="1" applyAlignment="1">
      <alignment horizontal="right" vertical="center" wrapText="1"/>
      <protection/>
    </xf>
    <xf numFmtId="3" fontId="22" fillId="0" borderId="15" xfId="0" applyNumberFormat="1" applyFont="1" applyFill="1" applyBorder="1" applyAlignment="1">
      <alignment horizontal="right" vertical="center" wrapText="1"/>
    </xf>
    <xf numFmtId="3" fontId="22" fillId="0" borderId="10" xfId="0" applyNumberFormat="1" applyFont="1" applyFill="1" applyBorder="1" applyAlignment="1">
      <alignment horizontal="right" vertical="center" wrapText="1"/>
    </xf>
    <xf numFmtId="3" fontId="22" fillId="0" borderId="10" xfId="43" applyNumberFormat="1" applyFont="1" applyFill="1" applyBorder="1" applyAlignment="1">
      <alignment horizontal="right" vertical="center" wrapText="1"/>
    </xf>
    <xf numFmtId="41" fontId="19" fillId="0" borderId="10" xfId="43" applyFont="1" applyFill="1" applyBorder="1" applyAlignment="1">
      <alignment horizontal="center" vertical="center" wrapText="1"/>
    </xf>
    <xf numFmtId="0" fontId="18" fillId="0" borderId="0" xfId="0" applyFont="1" applyFill="1" applyAlignment="1">
      <alignment horizontal="center" vertical="center" wrapText="1"/>
    </xf>
    <xf numFmtId="3" fontId="18" fillId="0" borderId="0" xfId="0" applyNumberFormat="1" applyFont="1" applyFill="1" applyAlignment="1">
      <alignment horizontal="center" vertical="center" wrapText="1"/>
    </xf>
    <xf numFmtId="3" fontId="33"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shrinkToFit="1"/>
    </xf>
    <xf numFmtId="3" fontId="9" fillId="0" borderId="10" xfId="42"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0" fontId="9" fillId="0" borderId="10" xfId="59" applyFont="1" applyFill="1" applyBorder="1" applyAlignment="1">
      <alignment horizontal="left" vertical="center" wrapText="1"/>
      <protection/>
    </xf>
    <xf numFmtId="3" fontId="4" fillId="0" borderId="10" xfId="59" applyNumberFormat="1" applyFont="1" applyFill="1" applyBorder="1" applyAlignment="1">
      <alignment horizontal="center" vertical="center" wrapText="1"/>
      <protection/>
    </xf>
    <xf numFmtId="164" fontId="9" fillId="0" borderId="10" xfId="42"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 fontId="9" fillId="0" borderId="10" xfId="58" applyNumberFormat="1" applyFont="1" applyFill="1" applyBorder="1" applyAlignment="1">
      <alignment horizontal="left" vertical="center" wrapText="1"/>
      <protection/>
    </xf>
    <xf numFmtId="1" fontId="4" fillId="0" borderId="10" xfId="58" applyNumberFormat="1" applyFont="1" applyFill="1" applyBorder="1" applyAlignment="1">
      <alignment horizontal="center" vertical="center" wrapText="1"/>
      <protection/>
    </xf>
    <xf numFmtId="3" fontId="4" fillId="0" borderId="10" xfId="42" applyNumberFormat="1" applyFont="1" applyFill="1" applyBorder="1" applyAlignment="1">
      <alignment horizontal="right" vertical="center" wrapText="1"/>
    </xf>
    <xf numFmtId="3" fontId="4" fillId="0" borderId="15" xfId="42" applyNumberFormat="1" applyFont="1" applyFill="1" applyBorder="1" applyAlignment="1">
      <alignment horizontal="right" vertical="center" wrapText="1"/>
    </xf>
    <xf numFmtId="3" fontId="9" fillId="0" borderId="10" xfId="42" applyNumberFormat="1" applyFont="1" applyFill="1" applyBorder="1" applyAlignment="1">
      <alignment horizontal="center" vertical="center" wrapText="1"/>
    </xf>
    <xf numFmtId="3" fontId="9" fillId="0" borderId="15" xfId="42" applyNumberFormat="1" applyFont="1" applyFill="1" applyBorder="1" applyAlignment="1">
      <alignment horizontal="center" vertical="center" wrapText="1"/>
    </xf>
    <xf numFmtId="3" fontId="3" fillId="0" borderId="10" xfId="59" applyNumberFormat="1" applyFont="1" applyFill="1" applyBorder="1" applyAlignment="1">
      <alignment horizontal="center" wrapText="1"/>
      <protection/>
    </xf>
    <xf numFmtId="3" fontId="34" fillId="0" borderId="15"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164" fontId="26" fillId="0" borderId="10" xfId="42" applyNumberFormat="1" applyFont="1" applyFill="1" applyBorder="1" applyAlignment="1">
      <alignment horizontal="center" vertical="center" wrapText="1"/>
    </xf>
    <xf numFmtId="3" fontId="42" fillId="0" borderId="10" xfId="43" applyNumberFormat="1" applyFont="1" applyFill="1" applyBorder="1" applyAlignment="1">
      <alignment horizontal="right" vertical="center" wrapText="1"/>
    </xf>
    <xf numFmtId="3" fontId="5" fillId="0" borderId="10"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3" fontId="10" fillId="0" borderId="0" xfId="0" applyNumberFormat="1" applyFont="1" applyFill="1" applyAlignment="1">
      <alignment horizontal="center" vertical="center" wrapText="1"/>
    </xf>
    <xf numFmtId="3" fontId="42"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27" fillId="0" borderId="0" xfId="0" applyFont="1" applyFill="1" applyAlignment="1">
      <alignment horizontal="center" vertical="center" wrapText="1"/>
    </xf>
    <xf numFmtId="3" fontId="27" fillId="0" borderId="0" xfId="0" applyNumberFormat="1" applyFont="1" applyFill="1" applyAlignment="1">
      <alignment horizontal="center" vertical="center" wrapText="1"/>
    </xf>
    <xf numFmtId="9" fontId="5"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3" fontId="28" fillId="0" borderId="0" xfId="0" applyNumberFormat="1" applyFont="1" applyFill="1" applyAlignment="1">
      <alignment horizontal="center" vertical="center" wrapText="1"/>
    </xf>
    <xf numFmtId="0" fontId="29"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0" fontId="35"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164" fontId="47" fillId="0" borderId="16" xfId="0" applyNumberFormat="1" applyFont="1" applyFill="1" applyBorder="1" applyAlignment="1">
      <alignment horizontal="left" vertical="center" wrapText="1"/>
    </xf>
    <xf numFmtId="164" fontId="47" fillId="0" borderId="10" xfId="0" applyNumberFormat="1" applyFont="1" applyFill="1" applyBorder="1" applyAlignment="1">
      <alignment vertical="center" wrapText="1"/>
    </xf>
    <xf numFmtId="164" fontId="47"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horizontal="center" vertical="center" wrapText="1"/>
    </xf>
    <xf numFmtId="0" fontId="9" fillId="0" borderId="10" xfId="57" applyFont="1" applyFill="1" applyBorder="1" applyAlignment="1">
      <alignment horizontal="left" vertical="center" wrapText="1"/>
      <protection/>
    </xf>
    <xf numFmtId="3" fontId="17" fillId="0" borderId="10" xfId="0" applyNumberFormat="1" applyFont="1" applyFill="1" applyBorder="1" applyAlignment="1">
      <alignment horizontal="center" vertical="center" wrapText="1"/>
    </xf>
    <xf numFmtId="3" fontId="36" fillId="0" borderId="15" xfId="0" applyNumberFormat="1" applyFont="1" applyFill="1" applyBorder="1" applyAlignment="1">
      <alignment horizontal="center" vertical="center" wrapText="1"/>
    </xf>
    <xf numFmtId="3" fontId="36" fillId="0" borderId="15" xfId="0" applyNumberFormat="1" applyFont="1" applyFill="1" applyBorder="1" applyAlignment="1">
      <alignment horizontal="right" vertical="center" wrapText="1"/>
    </xf>
    <xf numFmtId="0" fontId="16" fillId="0" borderId="0" xfId="0" applyFont="1" applyFill="1" applyAlignment="1">
      <alignment horizontal="center" vertical="center" wrapText="1"/>
    </xf>
    <xf numFmtId="3" fontId="16" fillId="0" borderId="0" xfId="0" applyNumberFormat="1" applyFont="1" applyFill="1" applyAlignment="1">
      <alignment horizontal="center" vertical="center" wrapText="1"/>
    </xf>
    <xf numFmtId="0" fontId="4" fillId="0" borderId="10" xfId="0" applyFont="1" applyFill="1" applyBorder="1" applyAlignment="1">
      <alignment horizontal="left" vertical="center" wrapText="1"/>
    </xf>
    <xf numFmtId="41" fontId="4" fillId="0" borderId="10" xfId="43" applyFont="1" applyFill="1" applyBorder="1" applyAlignment="1">
      <alignment horizontal="right" vertical="center" wrapText="1"/>
    </xf>
    <xf numFmtId="164" fontId="4" fillId="0" borderId="10" xfId="42" applyNumberFormat="1" applyFont="1" applyFill="1" applyBorder="1" applyAlignment="1">
      <alignment horizontal="left" vertical="center" wrapText="1"/>
    </xf>
    <xf numFmtId="41" fontId="6" fillId="0" borderId="0" xfId="0" applyNumberFormat="1" applyFont="1" applyFill="1" applyAlignment="1">
      <alignment horizontal="center" vertical="center" wrapText="1"/>
    </xf>
    <xf numFmtId="41" fontId="9" fillId="0" borderId="10" xfId="43" applyFont="1" applyFill="1" applyBorder="1" applyAlignment="1">
      <alignment horizontal="right" vertical="center" wrapText="1"/>
    </xf>
    <xf numFmtId="0" fontId="9" fillId="0" borderId="17" xfId="0" applyFont="1" applyFill="1" applyBorder="1" applyAlignment="1">
      <alignment horizontal="left" vertical="center" wrapText="1"/>
    </xf>
    <xf numFmtId="164" fontId="48"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2" fillId="0" borderId="17" xfId="0" applyFont="1" applyFill="1" applyBorder="1" applyAlignment="1">
      <alignment horizontal="left" vertical="center" wrapText="1"/>
    </xf>
    <xf numFmtId="3" fontId="19" fillId="0" borderId="10" xfId="0" applyNumberFormat="1" applyFont="1" applyFill="1" applyBorder="1" applyAlignment="1">
      <alignment horizontal="center" vertical="center" wrapText="1"/>
    </xf>
    <xf numFmtId="3" fontId="22" fillId="0" borderId="15"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shrinkToFit="1"/>
    </xf>
    <xf numFmtId="3" fontId="31" fillId="0" borderId="15" xfId="42" applyNumberFormat="1" applyFont="1" applyFill="1" applyBorder="1" applyAlignment="1">
      <alignment horizontal="center" vertical="center" wrapText="1"/>
    </xf>
    <xf numFmtId="3" fontId="31" fillId="0" borderId="10" xfId="43" applyNumberFormat="1" applyFont="1" applyFill="1" applyBorder="1" applyAlignment="1">
      <alignment horizontal="right" vertical="center" wrapText="1"/>
    </xf>
    <xf numFmtId="41" fontId="17" fillId="0" borderId="10" xfId="43" applyFont="1" applyFill="1" applyBorder="1" applyAlignment="1">
      <alignment horizontal="center" vertical="center" wrapText="1"/>
    </xf>
    <xf numFmtId="3" fontId="9" fillId="0" borderId="10" xfId="0" applyNumberFormat="1" applyFont="1" applyFill="1" applyBorder="1" applyAlignment="1">
      <alignment vertical="center" wrapText="1"/>
    </xf>
    <xf numFmtId="3" fontId="9" fillId="0" borderId="10" xfId="43" applyNumberFormat="1" applyFont="1" applyFill="1" applyBorder="1" applyAlignment="1">
      <alignment vertical="center" wrapText="1"/>
    </xf>
    <xf numFmtId="3" fontId="9" fillId="0" borderId="15" xfId="42" applyNumberFormat="1" applyFont="1" applyFill="1" applyBorder="1" applyAlignment="1">
      <alignment horizontal="left" vertical="center" wrapText="1"/>
    </xf>
    <xf numFmtId="3" fontId="9" fillId="0" borderId="15" xfId="0" applyNumberFormat="1" applyFont="1" applyFill="1" applyBorder="1" applyAlignment="1">
      <alignment horizontal="left" vertical="center" wrapText="1"/>
    </xf>
    <xf numFmtId="3"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164" fontId="52" fillId="0" borderId="10" xfId="0" applyNumberFormat="1" applyFont="1" applyFill="1" applyBorder="1" applyAlignment="1">
      <alignment horizontal="left" vertical="center" wrapText="1"/>
    </xf>
    <xf numFmtId="164" fontId="26" fillId="0" borderId="10" xfId="42" applyNumberFormat="1" applyFont="1" applyFill="1" applyBorder="1" applyAlignment="1">
      <alignment horizontal="left" vertical="center" wrapText="1"/>
    </xf>
    <xf numFmtId="3" fontId="9" fillId="0" borderId="10" xfId="42"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41" fontId="9" fillId="0" borderId="10" xfId="43" applyFont="1" applyFill="1" applyBorder="1" applyAlignment="1">
      <alignment horizontal="center" vertical="center" wrapText="1"/>
    </xf>
    <xf numFmtId="164" fontId="42" fillId="0" borderId="10" xfId="0" applyNumberFormat="1" applyFont="1" applyFill="1" applyBorder="1" applyAlignment="1">
      <alignment horizontal="left" vertical="center" wrapText="1"/>
    </xf>
    <xf numFmtId="164" fontId="54" fillId="0" borderId="10" xfId="42" applyNumberFormat="1" applyFont="1" applyFill="1" applyBorder="1" applyAlignment="1">
      <alignment horizontal="center" vertical="center" wrapText="1"/>
    </xf>
    <xf numFmtId="3" fontId="9" fillId="0" borderId="0" xfId="0" applyNumberFormat="1" applyFont="1" applyFill="1" applyAlignment="1">
      <alignment horizontal="center" vertical="center" wrapText="1"/>
    </xf>
    <xf numFmtId="164" fontId="53" fillId="0" borderId="10" xfId="0" applyNumberFormat="1" applyFont="1" applyFill="1" applyBorder="1" applyAlignment="1">
      <alignment horizontal="left" vertical="center" wrapText="1"/>
    </xf>
    <xf numFmtId="0" fontId="11" fillId="0" borderId="15" xfId="0" applyFont="1" applyFill="1" applyBorder="1" applyAlignment="1">
      <alignment horizontal="center" vertical="center" wrapText="1"/>
    </xf>
    <xf numFmtId="41" fontId="31" fillId="0" borderId="10" xfId="43" applyFont="1" applyFill="1" applyBorder="1" applyAlignment="1">
      <alignment horizontal="right" vertical="center" wrapText="1"/>
    </xf>
    <xf numFmtId="41" fontId="12" fillId="0" borderId="10" xfId="43" applyFont="1" applyFill="1" applyBorder="1" applyAlignment="1">
      <alignment/>
    </xf>
    <xf numFmtId="0" fontId="11" fillId="0" borderId="0" xfId="0" applyFont="1" applyFill="1" applyAlignment="1">
      <alignment vertical="center" wrapText="1"/>
    </xf>
    <xf numFmtId="0" fontId="11" fillId="0" borderId="0" xfId="0" applyFont="1" applyFill="1" applyAlignment="1">
      <alignment/>
    </xf>
    <xf numFmtId="3" fontId="11" fillId="0" borderId="0" xfId="0" applyNumberFormat="1" applyFont="1" applyFill="1" applyAlignment="1">
      <alignment/>
    </xf>
    <xf numFmtId="0" fontId="9" fillId="4" borderId="10" xfId="0" applyFont="1" applyFill="1" applyBorder="1" applyAlignment="1">
      <alignment horizontal="center" vertical="center" wrapText="1"/>
    </xf>
    <xf numFmtId="164" fontId="51" fillId="4" borderId="10" xfId="0" applyNumberFormat="1" applyFont="1" applyFill="1" applyBorder="1" applyAlignment="1">
      <alignment horizontal="left" vertical="center" wrapText="1"/>
    </xf>
    <xf numFmtId="3" fontId="3" fillId="4" borderId="10" xfId="59" applyNumberFormat="1" applyFont="1" applyFill="1" applyBorder="1" applyAlignment="1">
      <alignment horizontal="center" vertical="center" wrapText="1"/>
      <protection/>
    </xf>
    <xf numFmtId="3" fontId="4" fillId="4" borderId="10" xfId="59" applyNumberFormat="1" applyFont="1" applyFill="1" applyBorder="1" applyAlignment="1">
      <alignment horizontal="right" vertical="center" wrapText="1"/>
      <protection/>
    </xf>
    <xf numFmtId="3" fontId="4" fillId="4" borderId="15" xfId="59" applyNumberFormat="1" applyFont="1" applyFill="1" applyBorder="1" applyAlignment="1">
      <alignment horizontal="right" vertical="center" wrapText="1"/>
      <protection/>
    </xf>
    <xf numFmtId="3" fontId="9" fillId="4" borderId="10" xfId="0" applyNumberFormat="1" applyFont="1" applyFill="1" applyBorder="1" applyAlignment="1">
      <alignment horizontal="right" vertical="center" wrapText="1"/>
    </xf>
    <xf numFmtId="3" fontId="9" fillId="4" borderId="10" xfId="43" applyNumberFormat="1" applyFont="1" applyFill="1" applyBorder="1" applyAlignment="1">
      <alignment horizontal="right" vertical="center" wrapText="1"/>
    </xf>
    <xf numFmtId="41" fontId="5" fillId="4" borderId="10" xfId="43" applyFont="1" applyFill="1" applyBorder="1" applyAlignment="1">
      <alignment horizontal="center" vertical="center" wrapText="1"/>
    </xf>
    <xf numFmtId="0" fontId="6" fillId="4" borderId="0" xfId="0" applyFont="1" applyFill="1" applyAlignment="1">
      <alignment horizontal="center" vertical="center" wrapText="1"/>
    </xf>
    <xf numFmtId="3" fontId="6" fillId="4" borderId="0" xfId="0" applyNumberFormat="1" applyFont="1" applyFill="1" applyAlignment="1">
      <alignment horizontal="center" vertical="center" wrapText="1"/>
    </xf>
    <xf numFmtId="3" fontId="9" fillId="4" borderId="15" xfId="0" applyNumberFormat="1" applyFont="1" applyFill="1" applyBorder="1" applyAlignment="1">
      <alignment horizontal="right" vertical="center" wrapText="1"/>
    </xf>
    <xf numFmtId="0" fontId="7" fillId="0" borderId="0" xfId="0" applyFont="1" applyAlignment="1">
      <alignment/>
    </xf>
    <xf numFmtId="0" fontId="20" fillId="0" borderId="18" xfId="0" applyFont="1" applyBorder="1" applyAlignment="1">
      <alignment/>
    </xf>
    <xf numFmtId="3" fontId="7" fillId="0" borderId="0" xfId="0" applyNumberFormat="1" applyFont="1" applyAlignment="1">
      <alignment/>
    </xf>
    <xf numFmtId="0" fontId="21" fillId="0" borderId="0" xfId="0" applyFont="1" applyAlignment="1">
      <alignment horizontal="center"/>
    </xf>
    <xf numFmtId="0" fontId="41" fillId="0" borderId="0" xfId="0" applyFont="1" applyAlignment="1">
      <alignment horizontal="center"/>
    </xf>
    <xf numFmtId="0" fontId="18" fillId="22"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18" fillId="0" borderId="0" xfId="0" applyFont="1" applyAlignment="1">
      <alignment horizontal="center" vertical="center" wrapText="1"/>
    </xf>
    <xf numFmtId="0" fontId="28"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0" fontId="7" fillId="24" borderId="0" xfId="0" applyFont="1" applyFill="1" applyAlignment="1">
      <alignment/>
    </xf>
    <xf numFmtId="0" fontId="20" fillId="24" borderId="18" xfId="0" applyFont="1" applyFill="1" applyBorder="1" applyAlignment="1">
      <alignment/>
    </xf>
    <xf numFmtId="0" fontId="18" fillId="24" borderId="19" xfId="0"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8" fillId="24" borderId="21" xfId="0" applyFont="1" applyFill="1" applyBorder="1" applyAlignment="1">
      <alignment horizontal="center" vertical="center" wrapText="1"/>
    </xf>
    <xf numFmtId="3" fontId="55" fillId="24" borderId="11" xfId="0" applyNumberFormat="1" applyFont="1" applyFill="1" applyBorder="1" applyAlignment="1">
      <alignment horizontal="center"/>
    </xf>
    <xf numFmtId="3" fontId="31" fillId="24" borderId="13" xfId="0" applyNumberFormat="1" applyFont="1" applyFill="1" applyBorder="1" applyAlignment="1">
      <alignment horizontal="right" vertical="center" wrapText="1"/>
    </xf>
    <xf numFmtId="3" fontId="31" fillId="24" borderId="10" xfId="0" applyNumberFormat="1" applyFont="1" applyFill="1" applyBorder="1" applyAlignment="1">
      <alignment horizontal="right" vertical="center" wrapText="1"/>
    </xf>
    <xf numFmtId="3" fontId="9" fillId="24" borderId="10" xfId="43" applyNumberFormat="1" applyFont="1" applyFill="1" applyBorder="1" applyAlignment="1">
      <alignment horizontal="right" vertical="center" wrapText="1"/>
    </xf>
    <xf numFmtId="3" fontId="9" fillId="24" borderId="10" xfId="0" applyNumberFormat="1" applyFont="1" applyFill="1" applyBorder="1" applyAlignment="1">
      <alignment horizontal="right" vertical="center" wrapText="1"/>
    </xf>
    <xf numFmtId="3" fontId="33" fillId="24" borderId="10" xfId="0" applyNumberFormat="1" applyFont="1" applyFill="1" applyBorder="1" applyAlignment="1">
      <alignment horizontal="right" vertical="center" wrapText="1"/>
    </xf>
    <xf numFmtId="3" fontId="22" fillId="24" borderId="10" xfId="43" applyNumberFormat="1" applyFont="1" applyFill="1" applyBorder="1" applyAlignment="1">
      <alignment horizontal="right" vertical="center" wrapText="1"/>
    </xf>
    <xf numFmtId="3" fontId="9" fillId="24" borderId="10" xfId="42" applyNumberFormat="1" applyFont="1" applyFill="1" applyBorder="1" applyAlignment="1">
      <alignment horizontal="right" vertical="center" wrapText="1"/>
    </xf>
    <xf numFmtId="164" fontId="9" fillId="24" borderId="10" xfId="42" applyNumberFormat="1" applyFont="1" applyFill="1" applyBorder="1" applyAlignment="1">
      <alignment horizontal="right" vertical="center" wrapText="1"/>
    </xf>
    <xf numFmtId="3" fontId="9" fillId="24" borderId="15" xfId="0" applyNumberFormat="1" applyFont="1" applyFill="1" applyBorder="1" applyAlignment="1">
      <alignment horizontal="right" vertical="center" wrapText="1"/>
    </xf>
    <xf numFmtId="3" fontId="9" fillId="24" borderId="10" xfId="0" applyNumberFormat="1" applyFont="1" applyFill="1" applyBorder="1" applyAlignment="1">
      <alignment vertical="center" wrapText="1"/>
    </xf>
    <xf numFmtId="3" fontId="9" fillId="24" borderId="10" xfId="43" applyNumberFormat="1" applyFont="1" applyFill="1" applyBorder="1" applyAlignment="1">
      <alignment vertical="center" wrapText="1"/>
    </xf>
    <xf numFmtId="0" fontId="9" fillId="24" borderId="0" xfId="0" applyFont="1" applyFill="1" applyAlignment="1">
      <alignment horizontal="right" vertical="center" wrapText="1"/>
    </xf>
    <xf numFmtId="41" fontId="9" fillId="24" borderId="10" xfId="43" applyFont="1" applyFill="1" applyBorder="1" applyAlignment="1">
      <alignment horizontal="right" vertical="center" wrapText="1"/>
    </xf>
    <xf numFmtId="41" fontId="38" fillId="24" borderId="10" xfId="43" applyFont="1" applyFill="1" applyBorder="1" applyAlignment="1">
      <alignment horizontal="right" vertical="center" wrapText="1"/>
    </xf>
    <xf numFmtId="41" fontId="32" fillId="24" borderId="10" xfId="43" applyFont="1" applyFill="1" applyBorder="1" applyAlignment="1">
      <alignment horizontal="right" vertical="center" wrapText="1"/>
    </xf>
    <xf numFmtId="41" fontId="6" fillId="24" borderId="12" xfId="43" applyFont="1" applyFill="1" applyBorder="1" applyAlignment="1">
      <alignment/>
    </xf>
    <xf numFmtId="41" fontId="6" fillId="24" borderId="0" xfId="43" applyFont="1" applyFill="1" applyAlignment="1">
      <alignment/>
    </xf>
    <xf numFmtId="0" fontId="6" fillId="24" borderId="0" xfId="0" applyFont="1" applyFill="1" applyAlignment="1">
      <alignment/>
    </xf>
    <xf numFmtId="0" fontId="7" fillId="20" borderId="0" xfId="0" applyFont="1" applyFill="1" applyAlignment="1">
      <alignment/>
    </xf>
    <xf numFmtId="0" fontId="20" fillId="20" borderId="18" xfId="0" applyFont="1" applyFill="1" applyBorder="1" applyAlignment="1">
      <alignment/>
    </xf>
    <xf numFmtId="0" fontId="18" fillId="20" borderId="11" xfId="0" applyFont="1" applyFill="1" applyBorder="1" applyAlignment="1">
      <alignment horizontal="center" vertical="center" wrapText="1"/>
    </xf>
    <xf numFmtId="0" fontId="6" fillId="20" borderId="11" xfId="0" applyFont="1" applyFill="1" applyBorder="1" applyAlignment="1">
      <alignment horizontal="center"/>
    </xf>
    <xf numFmtId="3" fontId="31" fillId="20" borderId="13" xfId="0" applyNumberFormat="1" applyFont="1" applyFill="1" applyBorder="1" applyAlignment="1">
      <alignment horizontal="right" vertical="center" wrapText="1"/>
    </xf>
    <xf numFmtId="3" fontId="31" fillId="20" borderId="10" xfId="0" applyNumberFormat="1" applyFont="1" applyFill="1" applyBorder="1" applyAlignment="1">
      <alignment horizontal="right" vertical="center" wrapText="1"/>
    </xf>
    <xf numFmtId="3" fontId="9" fillId="20" borderId="10" xfId="43" applyNumberFormat="1" applyFont="1" applyFill="1" applyBorder="1" applyAlignment="1">
      <alignment horizontal="right" vertical="center" wrapText="1"/>
    </xf>
    <xf numFmtId="3" fontId="9" fillId="20" borderId="10" xfId="0" applyNumberFormat="1" applyFont="1" applyFill="1" applyBorder="1" applyAlignment="1">
      <alignment horizontal="right" vertical="center" wrapText="1"/>
    </xf>
    <xf numFmtId="3" fontId="33" fillId="20" borderId="10" xfId="0" applyNumberFormat="1" applyFont="1" applyFill="1" applyBorder="1" applyAlignment="1">
      <alignment horizontal="right" vertical="center" wrapText="1"/>
    </xf>
    <xf numFmtId="41" fontId="9" fillId="20" borderId="10" xfId="43" applyFont="1" applyFill="1" applyBorder="1" applyAlignment="1">
      <alignment horizontal="right" vertical="center" wrapText="1"/>
    </xf>
    <xf numFmtId="41" fontId="46" fillId="20" borderId="10" xfId="43" applyFont="1" applyFill="1" applyBorder="1" applyAlignment="1">
      <alignment horizontal="right" vertical="center" wrapText="1"/>
    </xf>
    <xf numFmtId="41" fontId="32" fillId="20" borderId="10" xfId="43" applyFont="1" applyFill="1" applyBorder="1" applyAlignment="1">
      <alignment horizontal="right" vertical="center" wrapText="1"/>
    </xf>
    <xf numFmtId="41" fontId="6" fillId="20" borderId="12" xfId="43" applyFont="1" applyFill="1" applyBorder="1" applyAlignment="1">
      <alignment/>
    </xf>
    <xf numFmtId="41" fontId="6" fillId="20" borderId="0" xfId="43" applyFont="1" applyFill="1" applyAlignment="1">
      <alignment/>
    </xf>
    <xf numFmtId="0" fontId="6" fillId="20" borderId="0" xfId="0" applyFont="1" applyFill="1" applyAlignment="1">
      <alignment/>
    </xf>
    <xf numFmtId="0" fontId="7" fillId="22" borderId="0" xfId="0" applyFont="1" applyFill="1" applyAlignment="1">
      <alignment/>
    </xf>
    <xf numFmtId="0" fontId="20" fillId="22" borderId="18" xfId="0" applyFont="1" applyFill="1" applyBorder="1" applyAlignment="1">
      <alignment/>
    </xf>
    <xf numFmtId="3" fontId="31" fillId="22" borderId="13" xfId="0" applyNumberFormat="1" applyFont="1" applyFill="1" applyBorder="1" applyAlignment="1">
      <alignment horizontal="right" vertical="center" wrapText="1"/>
    </xf>
    <xf numFmtId="3" fontId="31" fillId="22" borderId="10" xfId="0" applyNumberFormat="1" applyFont="1" applyFill="1" applyBorder="1" applyAlignment="1">
      <alignment horizontal="right" vertical="center" wrapText="1"/>
    </xf>
    <xf numFmtId="3" fontId="33" fillId="22" borderId="10" xfId="0" applyNumberFormat="1" applyFont="1" applyFill="1" applyBorder="1" applyAlignment="1">
      <alignment horizontal="right" vertical="center" wrapText="1"/>
    </xf>
    <xf numFmtId="3" fontId="22" fillId="22" borderId="10" xfId="43" applyNumberFormat="1" applyFont="1" applyFill="1" applyBorder="1" applyAlignment="1">
      <alignment horizontal="right" vertical="center" wrapText="1"/>
    </xf>
    <xf numFmtId="3" fontId="9" fillId="22" borderId="10" xfId="42" applyNumberFormat="1" applyFont="1" applyFill="1" applyBorder="1" applyAlignment="1">
      <alignment horizontal="right" vertical="center" wrapText="1"/>
    </xf>
    <xf numFmtId="164" fontId="9" fillId="22" borderId="10" xfId="42" applyNumberFormat="1" applyFont="1" applyFill="1" applyBorder="1" applyAlignment="1">
      <alignment horizontal="right" vertical="center" wrapText="1"/>
    </xf>
    <xf numFmtId="3" fontId="9" fillId="22" borderId="15" xfId="0" applyNumberFormat="1" applyFont="1" applyFill="1" applyBorder="1" applyAlignment="1">
      <alignment horizontal="right" vertical="center" wrapText="1"/>
    </xf>
    <xf numFmtId="3" fontId="9" fillId="22" borderId="10" xfId="0" applyNumberFormat="1" applyFont="1" applyFill="1" applyBorder="1" applyAlignment="1">
      <alignment vertical="center" wrapText="1"/>
    </xf>
    <xf numFmtId="3" fontId="9" fillId="22" borderId="10" xfId="43" applyNumberFormat="1" applyFont="1" applyFill="1" applyBorder="1" applyAlignment="1">
      <alignment vertical="center" wrapText="1"/>
    </xf>
    <xf numFmtId="0" fontId="9" fillId="22" borderId="0" xfId="0" applyFont="1" applyFill="1" applyAlignment="1">
      <alignment horizontal="right" vertical="center" wrapText="1"/>
    </xf>
    <xf numFmtId="41" fontId="38" fillId="22" borderId="10" xfId="43" applyFont="1" applyFill="1" applyBorder="1" applyAlignment="1">
      <alignment horizontal="right" vertical="center" wrapText="1"/>
    </xf>
    <xf numFmtId="9" fontId="9" fillId="22" borderId="13" xfId="0" applyNumberFormat="1" applyFont="1" applyFill="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ieu mau (CV )"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52"/>
  <sheetViews>
    <sheetView tabSelected="1" zoomScalePageLayoutView="0" workbookViewId="0" topLeftCell="C1">
      <selection activeCell="Q5" sqref="Q5:Q8"/>
    </sheetView>
  </sheetViews>
  <sheetFormatPr defaultColWidth="9.140625" defaultRowHeight="12.75"/>
  <cols>
    <col min="1" max="1" width="4.57421875" style="54" customWidth="1"/>
    <col min="2" max="2" width="31.7109375" style="3" customWidth="1"/>
    <col min="3" max="3" width="12.28125" style="3" customWidth="1"/>
    <col min="4" max="4" width="8.28125" style="85" customWidth="1"/>
    <col min="5" max="5" width="7.7109375" style="3" hidden="1" customWidth="1"/>
    <col min="6" max="6" width="8.28125" style="3" customWidth="1"/>
    <col min="7" max="7" width="8.8515625" style="3" customWidth="1"/>
    <col min="8" max="8" width="8.00390625" style="3" customWidth="1"/>
    <col min="9" max="9" width="8.8515625" style="3" customWidth="1"/>
    <col min="10" max="10" width="7.28125" style="3" customWidth="1"/>
    <col min="11" max="11" width="7.7109375" style="3" customWidth="1"/>
    <col min="12" max="12" width="7.421875" style="3" customWidth="1"/>
    <col min="13" max="13" width="9.140625" style="282" customWidth="1"/>
    <col min="14" max="14" width="9.421875" style="84" customWidth="1"/>
    <col min="15" max="15" width="8.8515625" style="297" customWidth="1"/>
    <col min="16" max="16" width="7.421875" style="84" customWidth="1"/>
    <col min="17" max="17" width="17.140625" style="3" customWidth="1"/>
    <col min="18" max="18" width="13.8515625" style="99" customWidth="1"/>
    <col min="19" max="19" width="13.8515625" style="3" bestFit="1" customWidth="1"/>
    <col min="20" max="20" width="11.28125" style="3" bestFit="1" customWidth="1"/>
    <col min="21" max="21" width="13.8515625" style="3" bestFit="1" customWidth="1"/>
    <col min="22" max="16384" width="9.140625" style="3" customWidth="1"/>
  </cols>
  <sheetData>
    <row r="1" spans="1:17" ht="22.5">
      <c r="A1" s="250" t="s">
        <v>476</v>
      </c>
      <c r="B1" s="250"/>
      <c r="C1" s="250"/>
      <c r="D1" s="250"/>
      <c r="E1" s="250"/>
      <c r="F1" s="250"/>
      <c r="G1" s="250"/>
      <c r="H1" s="250"/>
      <c r="I1" s="250"/>
      <c r="J1" s="250"/>
      <c r="K1" s="250"/>
      <c r="L1" s="250"/>
      <c r="M1" s="250"/>
      <c r="N1" s="250"/>
      <c r="O1" s="250"/>
      <c r="P1" s="250"/>
      <c r="Q1" s="250"/>
    </row>
    <row r="2" spans="1:17" ht="20.25">
      <c r="A2" s="251" t="s">
        <v>335</v>
      </c>
      <c r="B2" s="251"/>
      <c r="C2" s="251"/>
      <c r="D2" s="251"/>
      <c r="E2" s="251"/>
      <c r="F2" s="251"/>
      <c r="G2" s="251"/>
      <c r="H2" s="251"/>
      <c r="I2" s="251"/>
      <c r="J2" s="251"/>
      <c r="K2" s="251"/>
      <c r="L2" s="251"/>
      <c r="M2" s="251"/>
      <c r="N2" s="251"/>
      <c r="O2" s="251"/>
      <c r="P2" s="251"/>
      <c r="Q2" s="251"/>
    </row>
    <row r="3" spans="1:17" ht="15.75">
      <c r="A3" s="247"/>
      <c r="B3" s="249"/>
      <c r="C3" s="247"/>
      <c r="D3" s="247"/>
      <c r="E3" s="247"/>
      <c r="F3" s="247"/>
      <c r="G3" s="247"/>
      <c r="H3" s="247"/>
      <c r="I3" s="247"/>
      <c r="J3" s="247"/>
      <c r="K3" s="247"/>
      <c r="L3" s="247"/>
      <c r="M3" s="259"/>
      <c r="N3" s="298"/>
      <c r="O3" s="283"/>
      <c r="P3" s="298"/>
      <c r="Q3" s="247"/>
    </row>
    <row r="4" spans="1:17" ht="15.75">
      <c r="A4" s="107"/>
      <c r="B4" s="6"/>
      <c r="C4" s="6"/>
      <c r="D4" s="106"/>
      <c r="E4" s="85"/>
      <c r="F4" s="248"/>
      <c r="G4" s="248"/>
      <c r="H4" s="248"/>
      <c r="I4" s="248"/>
      <c r="J4" s="248"/>
      <c r="K4" s="248"/>
      <c r="L4" s="248"/>
      <c r="M4" s="260"/>
      <c r="N4" s="299"/>
      <c r="O4" s="284" t="s">
        <v>0</v>
      </c>
      <c r="P4" s="299"/>
      <c r="Q4" s="248"/>
    </row>
    <row r="5" spans="1:18" ht="15.75" customHeight="1">
      <c r="A5" s="254" t="s">
        <v>1</v>
      </c>
      <c r="B5" s="253" t="s">
        <v>2</v>
      </c>
      <c r="C5" s="253" t="s">
        <v>444</v>
      </c>
      <c r="D5" s="258" t="s">
        <v>3</v>
      </c>
      <c r="E5" s="253" t="s">
        <v>336</v>
      </c>
      <c r="F5" s="253" t="s">
        <v>338</v>
      </c>
      <c r="G5" s="253"/>
      <c r="H5" s="253"/>
      <c r="I5" s="253"/>
      <c r="J5" s="253"/>
      <c r="K5" s="253"/>
      <c r="L5" s="253"/>
      <c r="M5" s="261" t="s">
        <v>340</v>
      </c>
      <c r="N5" s="252" t="s">
        <v>337</v>
      </c>
      <c r="O5" s="285" t="s">
        <v>339</v>
      </c>
      <c r="P5" s="252" t="s">
        <v>474</v>
      </c>
      <c r="Q5" s="253" t="s">
        <v>4</v>
      </c>
      <c r="R5" s="255"/>
    </row>
    <row r="6" spans="1:18" s="4" customFormat="1" ht="19.5" customHeight="1">
      <c r="A6" s="254"/>
      <c r="B6" s="253"/>
      <c r="C6" s="253"/>
      <c r="D6" s="258"/>
      <c r="E6" s="253"/>
      <c r="F6" s="254" t="s">
        <v>477</v>
      </c>
      <c r="G6" s="253" t="s">
        <v>341</v>
      </c>
      <c r="H6" s="253"/>
      <c r="I6" s="253"/>
      <c r="J6" s="253"/>
      <c r="K6" s="253"/>
      <c r="L6" s="253"/>
      <c r="M6" s="262"/>
      <c r="N6" s="252"/>
      <c r="O6" s="285"/>
      <c r="P6" s="252"/>
      <c r="Q6" s="253"/>
      <c r="R6" s="255"/>
    </row>
    <row r="7" spans="1:18" s="4" customFormat="1" ht="16.5" customHeight="1">
      <c r="A7" s="254"/>
      <c r="B7" s="253"/>
      <c r="C7" s="253"/>
      <c r="D7" s="258"/>
      <c r="E7" s="253"/>
      <c r="F7" s="257"/>
      <c r="G7" s="253" t="s">
        <v>5</v>
      </c>
      <c r="H7" s="253" t="s">
        <v>6</v>
      </c>
      <c r="I7" s="253"/>
      <c r="J7" s="253"/>
      <c r="K7" s="253"/>
      <c r="L7" s="253"/>
      <c r="M7" s="262"/>
      <c r="N7" s="252"/>
      <c r="O7" s="285"/>
      <c r="P7" s="252"/>
      <c r="Q7" s="253"/>
      <c r="R7" s="255"/>
    </row>
    <row r="8" spans="1:19" ht="75" customHeight="1">
      <c r="A8" s="254"/>
      <c r="B8" s="253"/>
      <c r="C8" s="253"/>
      <c r="D8" s="258"/>
      <c r="E8" s="253"/>
      <c r="F8" s="257"/>
      <c r="G8" s="256"/>
      <c r="H8" s="5" t="s">
        <v>285</v>
      </c>
      <c r="I8" s="5" t="s">
        <v>7</v>
      </c>
      <c r="J8" s="5" t="s">
        <v>214</v>
      </c>
      <c r="K8" s="5" t="s">
        <v>282</v>
      </c>
      <c r="L8" s="5" t="s">
        <v>283</v>
      </c>
      <c r="M8" s="263"/>
      <c r="N8" s="252"/>
      <c r="O8" s="285"/>
      <c r="P8" s="252"/>
      <c r="Q8" s="253"/>
      <c r="R8" s="255"/>
      <c r="S8" s="6"/>
    </row>
    <row r="9" spans="1:19" ht="15.75">
      <c r="A9" s="55">
        <v>1</v>
      </c>
      <c r="B9" s="7">
        <v>2</v>
      </c>
      <c r="C9" s="7">
        <v>3</v>
      </c>
      <c r="D9" s="86">
        <v>4</v>
      </c>
      <c r="E9" s="7"/>
      <c r="F9" s="7">
        <v>5</v>
      </c>
      <c r="G9" s="7"/>
      <c r="H9" s="7"/>
      <c r="I9" s="7"/>
      <c r="J9" s="7"/>
      <c r="K9" s="7"/>
      <c r="L9" s="7"/>
      <c r="M9" s="264"/>
      <c r="N9" s="103"/>
      <c r="O9" s="286"/>
      <c r="P9" s="103"/>
      <c r="Q9" s="7">
        <v>8</v>
      </c>
      <c r="S9" s="6"/>
    </row>
    <row r="10" spans="1:22" s="8" customFormat="1" ht="20.25">
      <c r="A10" s="41"/>
      <c r="B10" s="41" t="s">
        <v>8</v>
      </c>
      <c r="C10" s="105"/>
      <c r="D10" s="87"/>
      <c r="E10" s="66"/>
      <c r="F10" s="61">
        <v>1331120</v>
      </c>
      <c r="G10" s="31">
        <f aca="true" t="shared" si="0" ref="G10:N10">G11+G262</f>
        <v>1657105</v>
      </c>
      <c r="H10" s="31">
        <f t="shared" si="0"/>
        <v>521005</v>
      </c>
      <c r="I10" s="31">
        <f t="shared" si="0"/>
        <v>200000</v>
      </c>
      <c r="J10" s="31">
        <f t="shared" si="0"/>
        <v>75000</v>
      </c>
      <c r="K10" s="31">
        <f t="shared" si="0"/>
        <v>357050</v>
      </c>
      <c r="L10" s="31">
        <f t="shared" si="0"/>
        <v>504050</v>
      </c>
      <c r="M10" s="265">
        <f t="shared" si="0"/>
        <v>1413172</v>
      </c>
      <c r="N10" s="300">
        <f t="shared" si="0"/>
        <v>1506804</v>
      </c>
      <c r="O10" s="287">
        <f>SUM(O18:O260)</f>
        <v>3208066</v>
      </c>
      <c r="P10" s="311">
        <f>N10/G10</f>
        <v>0.9092990486420595</v>
      </c>
      <c r="Q10" s="60"/>
      <c r="R10" s="9"/>
      <c r="S10" s="9"/>
      <c r="U10" s="9"/>
      <c r="V10" s="9"/>
    </row>
    <row r="11" spans="1:22" s="12" customFormat="1" ht="19.5">
      <c r="A11" s="39" t="s">
        <v>9</v>
      </c>
      <c r="B11" s="39" t="s">
        <v>10</v>
      </c>
      <c r="C11" s="10"/>
      <c r="D11" s="88"/>
      <c r="E11" s="67"/>
      <c r="F11" s="62">
        <v>741880</v>
      </c>
      <c r="G11" s="32">
        <f>G12+G14+G15</f>
        <v>1401055</v>
      </c>
      <c r="H11" s="32">
        <f aca="true" t="shared" si="1" ref="H11:N11">H12+H14+H15</f>
        <v>391005</v>
      </c>
      <c r="I11" s="32">
        <f t="shared" si="1"/>
        <v>200000</v>
      </c>
      <c r="J11" s="32">
        <f t="shared" si="1"/>
        <v>75000</v>
      </c>
      <c r="K11" s="32">
        <f t="shared" si="1"/>
        <v>357050</v>
      </c>
      <c r="L11" s="32">
        <f t="shared" si="1"/>
        <v>378000</v>
      </c>
      <c r="M11" s="266">
        <f t="shared" si="1"/>
        <v>1159301</v>
      </c>
      <c r="N11" s="301">
        <f t="shared" si="1"/>
        <v>1252933</v>
      </c>
      <c r="O11" s="288">
        <f>O12+O14+O15</f>
        <v>0</v>
      </c>
      <c r="P11" s="311">
        <f aca="true" t="shared" si="2" ref="P11:P74">N11/G11</f>
        <v>0.89427824032604</v>
      </c>
      <c r="Q11" s="11"/>
      <c r="R11" s="11"/>
      <c r="S11" s="13"/>
      <c r="V11" s="13"/>
    </row>
    <row r="12" spans="1:22" s="15" customFormat="1" ht="15.75">
      <c r="A12" s="39" t="s">
        <v>11</v>
      </c>
      <c r="B12" s="39" t="s">
        <v>12</v>
      </c>
      <c r="C12" s="10"/>
      <c r="D12" s="88"/>
      <c r="E12" s="67"/>
      <c r="F12" s="62">
        <v>38600</v>
      </c>
      <c r="G12" s="32">
        <f>G13</f>
        <v>38600</v>
      </c>
      <c r="H12" s="32">
        <f aca="true" t="shared" si="3" ref="H12:N12">H13</f>
        <v>38600</v>
      </c>
      <c r="I12" s="32">
        <f t="shared" si="3"/>
        <v>0</v>
      </c>
      <c r="J12" s="32">
        <f t="shared" si="3"/>
        <v>0</v>
      </c>
      <c r="K12" s="32">
        <f t="shared" si="3"/>
        <v>0</v>
      </c>
      <c r="L12" s="32">
        <f t="shared" si="3"/>
        <v>0</v>
      </c>
      <c r="M12" s="266">
        <f t="shared" si="3"/>
        <v>38600</v>
      </c>
      <c r="N12" s="301">
        <f t="shared" si="3"/>
        <v>38600</v>
      </c>
      <c r="O12" s="289"/>
      <c r="P12" s="311">
        <f t="shared" si="2"/>
        <v>1</v>
      </c>
      <c r="Q12" s="14"/>
      <c r="R12" s="21"/>
      <c r="S12" s="21"/>
      <c r="T12" s="21"/>
      <c r="V12" s="21"/>
    </row>
    <row r="13" spans="1:22" s="4" customFormat="1" ht="23.25" customHeight="1">
      <c r="A13" s="1"/>
      <c r="B13" s="43" t="s">
        <v>13</v>
      </c>
      <c r="C13" s="16"/>
      <c r="D13" s="50"/>
      <c r="E13" s="68"/>
      <c r="F13" s="64">
        <v>38600</v>
      </c>
      <c r="G13" s="108">
        <f>H13+I13</f>
        <v>38600</v>
      </c>
      <c r="H13" s="109">
        <v>38600</v>
      </c>
      <c r="I13" s="33"/>
      <c r="J13" s="33"/>
      <c r="K13" s="33"/>
      <c r="L13" s="33"/>
      <c r="M13" s="267">
        <v>38600</v>
      </c>
      <c r="N13" s="78">
        <v>38600</v>
      </c>
      <c r="O13" s="289"/>
      <c r="P13" s="311">
        <f t="shared" si="2"/>
        <v>1</v>
      </c>
      <c r="Q13" s="17"/>
      <c r="R13" s="18"/>
      <c r="S13" s="18"/>
      <c r="T13" s="18"/>
      <c r="V13" s="18"/>
    </row>
    <row r="14" spans="1:22" s="15" customFormat="1" ht="15.75">
      <c r="A14" s="39" t="s">
        <v>14</v>
      </c>
      <c r="B14" s="39" t="s">
        <v>15</v>
      </c>
      <c r="C14" s="10"/>
      <c r="D14" s="88"/>
      <c r="E14" s="67"/>
      <c r="F14" s="62">
        <v>15000</v>
      </c>
      <c r="G14" s="32"/>
      <c r="H14" s="32"/>
      <c r="I14" s="32"/>
      <c r="J14" s="32"/>
      <c r="K14" s="32"/>
      <c r="L14" s="32"/>
      <c r="M14" s="268"/>
      <c r="N14" s="79"/>
      <c r="O14" s="290"/>
      <c r="P14" s="311"/>
      <c r="Q14" s="14"/>
      <c r="R14" s="21"/>
      <c r="S14" s="21"/>
      <c r="T14" s="21"/>
      <c r="V14" s="21"/>
    </row>
    <row r="15" spans="1:22" s="15" customFormat="1" ht="15.75">
      <c r="A15" s="39" t="s">
        <v>16</v>
      </c>
      <c r="B15" s="39" t="s">
        <v>17</v>
      </c>
      <c r="C15" s="10"/>
      <c r="D15" s="88"/>
      <c r="E15" s="67"/>
      <c r="F15" s="62">
        <v>688280</v>
      </c>
      <c r="G15" s="32">
        <f aca="true" t="shared" si="4" ref="G15:N15">G16+G30+G62+G98+G103+G129+G139+G145+G156+G178+G184+G224+G234+G235+G237+G238+G261</f>
        <v>1362455</v>
      </c>
      <c r="H15" s="32">
        <f t="shared" si="4"/>
        <v>352405</v>
      </c>
      <c r="I15" s="32">
        <f t="shared" si="4"/>
        <v>200000</v>
      </c>
      <c r="J15" s="32">
        <f t="shared" si="4"/>
        <v>75000</v>
      </c>
      <c r="K15" s="32">
        <f t="shared" si="4"/>
        <v>357050</v>
      </c>
      <c r="L15" s="32">
        <f t="shared" si="4"/>
        <v>378000</v>
      </c>
      <c r="M15" s="266">
        <f t="shared" si="4"/>
        <v>1120701</v>
      </c>
      <c r="N15" s="301">
        <f t="shared" si="4"/>
        <v>1214333</v>
      </c>
      <c r="O15" s="288"/>
      <c r="P15" s="311">
        <f t="shared" si="2"/>
        <v>0.8912830148518667</v>
      </c>
      <c r="Q15" s="14"/>
      <c r="S15" s="19"/>
      <c r="U15" s="21"/>
      <c r="V15" s="21"/>
    </row>
    <row r="16" spans="1:22" s="15" customFormat="1" ht="15.75">
      <c r="A16" s="39" t="s">
        <v>18</v>
      </c>
      <c r="B16" s="42" t="s">
        <v>19</v>
      </c>
      <c r="C16" s="10"/>
      <c r="D16" s="88"/>
      <c r="E16" s="67"/>
      <c r="F16" s="62">
        <v>4800</v>
      </c>
      <c r="G16" s="32">
        <f>G17+G28</f>
        <v>33500</v>
      </c>
      <c r="H16" s="32">
        <f aca="true" t="shared" si="5" ref="H16:N16">H17+H28</f>
        <v>4800</v>
      </c>
      <c r="I16" s="32">
        <f t="shared" si="5"/>
        <v>0</v>
      </c>
      <c r="J16" s="32">
        <f t="shared" si="5"/>
        <v>0</v>
      </c>
      <c r="K16" s="32">
        <f t="shared" si="5"/>
        <v>24000</v>
      </c>
      <c r="L16" s="32">
        <f t="shared" si="5"/>
        <v>4700</v>
      </c>
      <c r="M16" s="266">
        <f t="shared" si="5"/>
        <v>22645</v>
      </c>
      <c r="N16" s="301">
        <f t="shared" si="5"/>
        <v>26130</v>
      </c>
      <c r="O16" s="288"/>
      <c r="P16" s="311">
        <f t="shared" si="2"/>
        <v>0.78</v>
      </c>
      <c r="Q16" s="14"/>
      <c r="S16" s="21"/>
      <c r="T16" s="19"/>
      <c r="V16" s="21"/>
    </row>
    <row r="17" spans="1:22" s="15" customFormat="1" ht="15.75">
      <c r="A17" s="39"/>
      <c r="B17" s="44" t="s">
        <v>20</v>
      </c>
      <c r="C17" s="10"/>
      <c r="D17" s="88"/>
      <c r="E17" s="67"/>
      <c r="F17" s="63">
        <v>4800</v>
      </c>
      <c r="G17" s="34">
        <f>SUM(G18:G27)</f>
        <v>28800</v>
      </c>
      <c r="H17" s="34">
        <f aca="true" t="shared" si="6" ref="H17:N17">SUM(H18:H27)</f>
        <v>4800</v>
      </c>
      <c r="I17" s="34">
        <f t="shared" si="6"/>
        <v>0</v>
      </c>
      <c r="J17" s="34">
        <f t="shared" si="6"/>
        <v>0</v>
      </c>
      <c r="K17" s="34">
        <f t="shared" si="6"/>
        <v>24000</v>
      </c>
      <c r="L17" s="34">
        <f t="shared" si="6"/>
        <v>0</v>
      </c>
      <c r="M17" s="269">
        <f t="shared" si="6"/>
        <v>21272</v>
      </c>
      <c r="N17" s="302">
        <f t="shared" si="6"/>
        <v>21521</v>
      </c>
      <c r="O17" s="291"/>
      <c r="P17" s="311">
        <f t="shared" si="2"/>
        <v>0.7472569444444445</v>
      </c>
      <c r="Q17" s="14"/>
      <c r="S17" s="19"/>
      <c r="V17" s="21"/>
    </row>
    <row r="18" spans="1:22" s="114" customFormat="1" ht="67.5">
      <c r="A18" s="2">
        <v>1</v>
      </c>
      <c r="B18" s="45" t="s">
        <v>21</v>
      </c>
      <c r="C18" s="20" t="s">
        <v>22</v>
      </c>
      <c r="D18" s="38">
        <v>15697</v>
      </c>
      <c r="E18" s="69"/>
      <c r="F18" s="110">
        <v>1800</v>
      </c>
      <c r="G18" s="111">
        <f aca="true" t="shared" si="7" ref="G18:G27">SUM(H18:L18)</f>
        <v>0</v>
      </c>
      <c r="H18" s="111">
        <v>0</v>
      </c>
      <c r="I18" s="112"/>
      <c r="J18" s="112"/>
      <c r="K18" s="112"/>
      <c r="L18" s="112"/>
      <c r="M18" s="268">
        <v>0</v>
      </c>
      <c r="N18" s="79">
        <v>0</v>
      </c>
      <c r="O18" s="290">
        <f>D18-G18</f>
        <v>15697</v>
      </c>
      <c r="P18" s="311"/>
      <c r="Q18" s="113" t="s">
        <v>23</v>
      </c>
      <c r="T18" s="115"/>
      <c r="V18" s="115"/>
    </row>
    <row r="19" spans="1:22" s="117" customFormat="1" ht="45">
      <c r="A19" s="2">
        <v>2</v>
      </c>
      <c r="B19" s="116" t="s">
        <v>352</v>
      </c>
      <c r="C19" s="20" t="s">
        <v>353</v>
      </c>
      <c r="D19" s="38">
        <v>97545</v>
      </c>
      <c r="E19" s="69"/>
      <c r="F19" s="110"/>
      <c r="G19" s="111">
        <f t="shared" si="7"/>
        <v>24000</v>
      </c>
      <c r="H19" s="111"/>
      <c r="I19" s="111"/>
      <c r="J19" s="111"/>
      <c r="K19" s="111">
        <v>24000</v>
      </c>
      <c r="L19" s="111"/>
      <c r="M19" s="268">
        <v>16667</v>
      </c>
      <c r="N19" s="79">
        <v>16721</v>
      </c>
      <c r="O19" s="290">
        <f aca="true" t="shared" si="8" ref="O19:O82">D19-G19</f>
        <v>73545</v>
      </c>
      <c r="P19" s="311">
        <f t="shared" si="2"/>
        <v>0.6967083333333334</v>
      </c>
      <c r="Q19" s="113" t="s">
        <v>354</v>
      </c>
      <c r="T19" s="118"/>
      <c r="V19" s="118"/>
    </row>
    <row r="20" spans="1:22" s="117" customFormat="1" ht="45">
      <c r="A20" s="2">
        <v>3</v>
      </c>
      <c r="B20" s="116" t="s">
        <v>426</v>
      </c>
      <c r="C20" s="20" t="s">
        <v>433</v>
      </c>
      <c r="D20" s="38">
        <v>2993</v>
      </c>
      <c r="E20" s="69"/>
      <c r="F20" s="110"/>
      <c r="G20" s="111">
        <f t="shared" si="7"/>
        <v>0</v>
      </c>
      <c r="H20" s="111"/>
      <c r="I20" s="111"/>
      <c r="J20" s="111"/>
      <c r="K20" s="111">
        <v>0</v>
      </c>
      <c r="L20" s="111"/>
      <c r="M20" s="268"/>
      <c r="N20" s="79"/>
      <c r="O20" s="290">
        <f t="shared" si="8"/>
        <v>2993</v>
      </c>
      <c r="P20" s="311"/>
      <c r="Q20" s="113" t="s">
        <v>23</v>
      </c>
      <c r="T20" s="118"/>
      <c r="V20" s="118"/>
    </row>
    <row r="21" spans="1:22" s="117" customFormat="1" ht="30">
      <c r="A21" s="2">
        <v>4</v>
      </c>
      <c r="B21" s="116" t="s">
        <v>427</v>
      </c>
      <c r="C21" s="20" t="s">
        <v>434</v>
      </c>
      <c r="D21" s="38">
        <v>2996</v>
      </c>
      <c r="E21" s="69"/>
      <c r="F21" s="110"/>
      <c r="G21" s="111">
        <f t="shared" si="7"/>
        <v>0</v>
      </c>
      <c r="H21" s="111"/>
      <c r="I21" s="111"/>
      <c r="J21" s="111"/>
      <c r="K21" s="111">
        <v>0</v>
      </c>
      <c r="L21" s="111"/>
      <c r="M21" s="268"/>
      <c r="N21" s="79"/>
      <c r="O21" s="290">
        <f t="shared" si="8"/>
        <v>2996</v>
      </c>
      <c r="P21" s="311"/>
      <c r="Q21" s="113" t="s">
        <v>23</v>
      </c>
      <c r="T21" s="118"/>
      <c r="V21" s="118"/>
    </row>
    <row r="22" spans="1:22" s="117" customFormat="1" ht="30">
      <c r="A22" s="2">
        <v>5</v>
      </c>
      <c r="B22" s="116" t="s">
        <v>428</v>
      </c>
      <c r="C22" s="20" t="s">
        <v>435</v>
      </c>
      <c r="D22" s="38">
        <v>2915</v>
      </c>
      <c r="E22" s="69"/>
      <c r="F22" s="110"/>
      <c r="G22" s="111">
        <f t="shared" si="7"/>
        <v>0</v>
      </c>
      <c r="H22" s="111"/>
      <c r="I22" s="111"/>
      <c r="J22" s="111"/>
      <c r="K22" s="111">
        <v>0</v>
      </c>
      <c r="L22" s="111"/>
      <c r="M22" s="268"/>
      <c r="N22" s="79"/>
      <c r="O22" s="290">
        <f t="shared" si="8"/>
        <v>2915</v>
      </c>
      <c r="P22" s="311"/>
      <c r="Q22" s="113" t="s">
        <v>23</v>
      </c>
      <c r="T22" s="118"/>
      <c r="V22" s="118"/>
    </row>
    <row r="23" spans="1:22" s="117" customFormat="1" ht="60">
      <c r="A23" s="2">
        <v>6</v>
      </c>
      <c r="B23" s="116" t="s">
        <v>429</v>
      </c>
      <c r="C23" s="20" t="s">
        <v>436</v>
      </c>
      <c r="D23" s="38">
        <v>2094</v>
      </c>
      <c r="E23" s="69"/>
      <c r="F23" s="110"/>
      <c r="G23" s="111">
        <f t="shared" si="7"/>
        <v>0</v>
      </c>
      <c r="H23" s="111"/>
      <c r="I23" s="111"/>
      <c r="J23" s="111"/>
      <c r="K23" s="111">
        <v>0</v>
      </c>
      <c r="L23" s="111"/>
      <c r="M23" s="268"/>
      <c r="N23" s="79"/>
      <c r="O23" s="290">
        <f t="shared" si="8"/>
        <v>2094</v>
      </c>
      <c r="P23" s="311"/>
      <c r="Q23" s="113" t="s">
        <v>23</v>
      </c>
      <c r="T23" s="118"/>
      <c r="V23" s="118"/>
    </row>
    <row r="24" spans="1:22" s="117" customFormat="1" ht="45">
      <c r="A24" s="2">
        <v>7</v>
      </c>
      <c r="B24" s="116" t="s">
        <v>430</v>
      </c>
      <c r="C24" s="20" t="s">
        <v>437</v>
      </c>
      <c r="D24" s="38">
        <v>2990</v>
      </c>
      <c r="E24" s="69"/>
      <c r="F24" s="110"/>
      <c r="G24" s="111">
        <f t="shared" si="7"/>
        <v>0</v>
      </c>
      <c r="H24" s="111"/>
      <c r="I24" s="111"/>
      <c r="J24" s="111"/>
      <c r="K24" s="111">
        <v>0</v>
      </c>
      <c r="L24" s="111"/>
      <c r="M24" s="268"/>
      <c r="N24" s="79"/>
      <c r="O24" s="290">
        <f t="shared" si="8"/>
        <v>2990</v>
      </c>
      <c r="P24" s="311"/>
      <c r="Q24" s="113" t="s">
        <v>23</v>
      </c>
      <c r="T24" s="118"/>
      <c r="V24" s="118"/>
    </row>
    <row r="25" spans="1:22" s="117" customFormat="1" ht="45">
      <c r="A25" s="2">
        <v>8</v>
      </c>
      <c r="B25" s="116" t="s">
        <v>431</v>
      </c>
      <c r="C25" s="20" t="s">
        <v>438</v>
      </c>
      <c r="D25" s="38">
        <v>2850</v>
      </c>
      <c r="E25" s="69"/>
      <c r="F25" s="110"/>
      <c r="G25" s="111">
        <f t="shared" si="7"/>
        <v>0</v>
      </c>
      <c r="H25" s="111"/>
      <c r="I25" s="111"/>
      <c r="J25" s="111"/>
      <c r="K25" s="111">
        <v>0</v>
      </c>
      <c r="L25" s="111"/>
      <c r="M25" s="268"/>
      <c r="N25" s="79"/>
      <c r="O25" s="290">
        <f t="shared" si="8"/>
        <v>2850</v>
      </c>
      <c r="P25" s="311"/>
      <c r="Q25" s="113" t="s">
        <v>23</v>
      </c>
      <c r="T25" s="118"/>
      <c r="V25" s="118"/>
    </row>
    <row r="26" spans="1:22" s="117" customFormat="1" ht="30">
      <c r="A26" s="2">
        <v>9</v>
      </c>
      <c r="B26" s="116" t="s">
        <v>432</v>
      </c>
      <c r="C26" s="20" t="s">
        <v>439</v>
      </c>
      <c r="D26" s="38">
        <v>1214</v>
      </c>
      <c r="E26" s="69"/>
      <c r="F26" s="110"/>
      <c r="G26" s="111">
        <f t="shared" si="7"/>
        <v>0</v>
      </c>
      <c r="H26" s="111"/>
      <c r="I26" s="111"/>
      <c r="J26" s="111"/>
      <c r="K26" s="111">
        <v>0</v>
      </c>
      <c r="L26" s="111"/>
      <c r="M26" s="268"/>
      <c r="N26" s="79"/>
      <c r="O26" s="290">
        <f t="shared" si="8"/>
        <v>1214</v>
      </c>
      <c r="P26" s="311"/>
      <c r="Q26" s="113" t="s">
        <v>23</v>
      </c>
      <c r="T26" s="118"/>
      <c r="V26" s="118"/>
    </row>
    <row r="27" spans="1:22" s="114" customFormat="1" ht="33.75">
      <c r="A27" s="2">
        <v>10</v>
      </c>
      <c r="B27" s="45" t="s">
        <v>24</v>
      </c>
      <c r="C27" s="20" t="s">
        <v>25</v>
      </c>
      <c r="D27" s="38">
        <v>35488</v>
      </c>
      <c r="E27" s="69"/>
      <c r="F27" s="110">
        <v>3000</v>
      </c>
      <c r="G27" s="111">
        <f t="shared" si="7"/>
        <v>4800</v>
      </c>
      <c r="H27" s="111">
        <v>4800</v>
      </c>
      <c r="I27" s="112"/>
      <c r="J27" s="112"/>
      <c r="K27" s="112"/>
      <c r="L27" s="112"/>
      <c r="M27" s="268">
        <v>4605</v>
      </c>
      <c r="N27" s="79">
        <v>4800</v>
      </c>
      <c r="O27" s="290">
        <f t="shared" si="8"/>
        <v>30688</v>
      </c>
      <c r="P27" s="311">
        <f t="shared" si="2"/>
        <v>1</v>
      </c>
      <c r="Q27" s="113" t="s">
        <v>23</v>
      </c>
      <c r="S27" s="115"/>
      <c r="T27" s="115"/>
      <c r="V27" s="115"/>
    </row>
    <row r="28" spans="1:22" s="114" customFormat="1" ht="15.75">
      <c r="A28" s="2"/>
      <c r="B28" s="119" t="s">
        <v>63</v>
      </c>
      <c r="C28" s="20"/>
      <c r="D28" s="38"/>
      <c r="E28" s="69"/>
      <c r="F28" s="110"/>
      <c r="G28" s="111">
        <f aca="true" t="shared" si="9" ref="G28:N28">SUM(G29)</f>
        <v>4700</v>
      </c>
      <c r="H28" s="111">
        <f t="shared" si="9"/>
        <v>0</v>
      </c>
      <c r="I28" s="111">
        <f t="shared" si="9"/>
        <v>0</v>
      </c>
      <c r="J28" s="111">
        <f t="shared" si="9"/>
        <v>0</v>
      </c>
      <c r="K28" s="111">
        <f t="shared" si="9"/>
        <v>0</v>
      </c>
      <c r="L28" s="111">
        <f t="shared" si="9"/>
        <v>4700</v>
      </c>
      <c r="M28" s="268">
        <f t="shared" si="9"/>
        <v>1373</v>
      </c>
      <c r="N28" s="79">
        <f t="shared" si="9"/>
        <v>4609</v>
      </c>
      <c r="O28" s="290"/>
      <c r="P28" s="311">
        <f t="shared" si="2"/>
        <v>0.9806382978723405</v>
      </c>
      <c r="Q28" s="113"/>
      <c r="S28" s="115"/>
      <c r="V28" s="115"/>
    </row>
    <row r="29" spans="1:22" s="117" customFormat="1" ht="25.5">
      <c r="A29" s="2">
        <v>1</v>
      </c>
      <c r="B29" s="45" t="s">
        <v>326</v>
      </c>
      <c r="C29" s="20" t="s">
        <v>323</v>
      </c>
      <c r="D29" s="38">
        <v>16972</v>
      </c>
      <c r="E29" s="69"/>
      <c r="F29" s="110"/>
      <c r="G29" s="111">
        <f>SUM(H29:L29)</f>
        <v>4700</v>
      </c>
      <c r="H29" s="111"/>
      <c r="I29" s="111"/>
      <c r="J29" s="111"/>
      <c r="K29" s="111"/>
      <c r="L29" s="111">
        <v>4700</v>
      </c>
      <c r="M29" s="268">
        <v>1373</v>
      </c>
      <c r="N29" s="79">
        <v>4609</v>
      </c>
      <c r="O29" s="290">
        <f t="shared" si="8"/>
        <v>12272</v>
      </c>
      <c r="P29" s="311">
        <f t="shared" si="2"/>
        <v>0.9806382978723405</v>
      </c>
      <c r="Q29" s="113" t="s">
        <v>23</v>
      </c>
      <c r="S29" s="118"/>
      <c r="V29" s="118"/>
    </row>
    <row r="30" spans="1:22" s="114" customFormat="1" ht="15.75">
      <c r="A30" s="94" t="s">
        <v>26</v>
      </c>
      <c r="B30" s="120" t="s">
        <v>221</v>
      </c>
      <c r="C30" s="121"/>
      <c r="D30" s="88"/>
      <c r="E30" s="122"/>
      <c r="F30" s="123">
        <v>7700</v>
      </c>
      <c r="G30" s="111">
        <f>G31+G59</f>
        <v>146827</v>
      </c>
      <c r="H30" s="111">
        <f aca="true" t="shared" si="10" ref="H30:N30">H31+H59</f>
        <v>12067</v>
      </c>
      <c r="I30" s="111">
        <f t="shared" si="10"/>
        <v>0</v>
      </c>
      <c r="J30" s="111">
        <f t="shared" si="10"/>
        <v>11500</v>
      </c>
      <c r="K30" s="111">
        <f t="shared" si="10"/>
        <v>97960</v>
      </c>
      <c r="L30" s="111">
        <f t="shared" si="10"/>
        <v>25300</v>
      </c>
      <c r="M30" s="268">
        <f t="shared" si="10"/>
        <v>125796</v>
      </c>
      <c r="N30" s="79">
        <f t="shared" si="10"/>
        <v>140746</v>
      </c>
      <c r="O30" s="290"/>
      <c r="P30" s="311">
        <f t="shared" si="2"/>
        <v>0.9585839116783698</v>
      </c>
      <c r="Q30" s="113"/>
      <c r="U30" s="115"/>
      <c r="V30" s="115"/>
    </row>
    <row r="31" spans="1:22" s="129" customFormat="1" ht="15.75">
      <c r="A31" s="124"/>
      <c r="B31" s="119" t="s">
        <v>20</v>
      </c>
      <c r="C31" s="125"/>
      <c r="D31" s="89"/>
      <c r="E31" s="126"/>
      <c r="F31" s="127">
        <v>7700</v>
      </c>
      <c r="G31" s="111">
        <f>SUM(G32:G58)</f>
        <v>135327</v>
      </c>
      <c r="H31" s="111">
        <f aca="true" t="shared" si="11" ref="H31:N31">SUM(H32:H58)</f>
        <v>12067</v>
      </c>
      <c r="I31" s="111">
        <f t="shared" si="11"/>
        <v>0</v>
      </c>
      <c r="J31" s="111">
        <f t="shared" si="11"/>
        <v>0</v>
      </c>
      <c r="K31" s="111">
        <f t="shared" si="11"/>
        <v>97960</v>
      </c>
      <c r="L31" s="111">
        <f t="shared" si="11"/>
        <v>25300</v>
      </c>
      <c r="M31" s="268">
        <f t="shared" si="11"/>
        <v>122831</v>
      </c>
      <c r="N31" s="79">
        <f t="shared" si="11"/>
        <v>129246</v>
      </c>
      <c r="O31" s="290"/>
      <c r="P31" s="311">
        <f t="shared" si="2"/>
        <v>0.9550643995654969</v>
      </c>
      <c r="Q31" s="128"/>
      <c r="V31" s="130"/>
    </row>
    <row r="32" spans="1:22" s="117" customFormat="1" ht="45">
      <c r="A32" s="2">
        <v>1</v>
      </c>
      <c r="B32" s="131" t="s">
        <v>27</v>
      </c>
      <c r="C32" s="132" t="s">
        <v>28</v>
      </c>
      <c r="D32" s="38">
        <v>14727</v>
      </c>
      <c r="E32" s="69"/>
      <c r="F32" s="110">
        <v>1200</v>
      </c>
      <c r="G32" s="111">
        <f>SUM(H32:L32)</f>
        <v>200</v>
      </c>
      <c r="H32" s="133">
        <v>200</v>
      </c>
      <c r="I32" s="133"/>
      <c r="J32" s="133"/>
      <c r="K32" s="133"/>
      <c r="L32" s="133"/>
      <c r="M32" s="267">
        <v>189</v>
      </c>
      <c r="N32" s="78">
        <v>200</v>
      </c>
      <c r="O32" s="290">
        <f t="shared" si="8"/>
        <v>14527</v>
      </c>
      <c r="P32" s="311">
        <f t="shared" si="2"/>
        <v>1</v>
      </c>
      <c r="Q32" s="113" t="s">
        <v>29</v>
      </c>
      <c r="S32" s="118"/>
      <c r="T32" s="118"/>
      <c r="V32" s="118"/>
    </row>
    <row r="33" spans="1:22" s="117" customFormat="1" ht="67.5">
      <c r="A33" s="2">
        <v>2</v>
      </c>
      <c r="B33" s="131" t="s">
        <v>30</v>
      </c>
      <c r="C33" s="20" t="s">
        <v>31</v>
      </c>
      <c r="D33" s="38">
        <v>43039</v>
      </c>
      <c r="E33" s="69"/>
      <c r="F33" s="110">
        <v>2500</v>
      </c>
      <c r="G33" s="111">
        <f aca="true" t="shared" si="12" ref="G33:G61">SUM(H33:L33)</f>
        <v>2500</v>
      </c>
      <c r="H33" s="133">
        <v>2500</v>
      </c>
      <c r="I33" s="133"/>
      <c r="J33" s="133"/>
      <c r="K33" s="133"/>
      <c r="L33" s="133"/>
      <c r="M33" s="267">
        <v>2324</v>
      </c>
      <c r="N33" s="78">
        <v>2324</v>
      </c>
      <c r="O33" s="290">
        <f t="shared" si="8"/>
        <v>40539</v>
      </c>
      <c r="P33" s="311">
        <f t="shared" si="2"/>
        <v>0.9296</v>
      </c>
      <c r="Q33" s="113" t="s">
        <v>29</v>
      </c>
      <c r="V33" s="118"/>
    </row>
    <row r="34" spans="1:22" s="117" customFormat="1" ht="45">
      <c r="A34" s="2">
        <v>3</v>
      </c>
      <c r="B34" s="45" t="s">
        <v>32</v>
      </c>
      <c r="C34" s="20" t="s">
        <v>33</v>
      </c>
      <c r="D34" s="38">
        <v>11353</v>
      </c>
      <c r="E34" s="69"/>
      <c r="F34" s="110">
        <v>4000</v>
      </c>
      <c r="G34" s="111">
        <f t="shared" si="12"/>
        <v>2800</v>
      </c>
      <c r="H34" s="133">
        <v>2800</v>
      </c>
      <c r="I34" s="133"/>
      <c r="J34" s="133"/>
      <c r="K34" s="133"/>
      <c r="L34" s="133"/>
      <c r="M34" s="267">
        <v>2144</v>
      </c>
      <c r="N34" s="78">
        <v>2144</v>
      </c>
      <c r="O34" s="290">
        <f t="shared" si="8"/>
        <v>8553</v>
      </c>
      <c r="P34" s="311">
        <f t="shared" si="2"/>
        <v>0.7657142857142857</v>
      </c>
      <c r="Q34" s="113" t="s">
        <v>34</v>
      </c>
      <c r="R34" s="118"/>
      <c r="U34" s="118"/>
      <c r="V34" s="118"/>
    </row>
    <row r="35" spans="1:22" s="117" customFormat="1" ht="22.5">
      <c r="A35" s="2">
        <v>4</v>
      </c>
      <c r="B35" s="45" t="s">
        <v>220</v>
      </c>
      <c r="C35" s="20" t="s">
        <v>302</v>
      </c>
      <c r="D35" s="38">
        <v>86485</v>
      </c>
      <c r="E35" s="69"/>
      <c r="F35" s="110"/>
      <c r="G35" s="111">
        <f t="shared" si="12"/>
        <v>747</v>
      </c>
      <c r="H35" s="133">
        <v>747</v>
      </c>
      <c r="I35" s="133"/>
      <c r="J35" s="133"/>
      <c r="K35" s="133"/>
      <c r="L35" s="133"/>
      <c r="M35" s="267">
        <v>747</v>
      </c>
      <c r="N35" s="78">
        <v>747</v>
      </c>
      <c r="O35" s="290">
        <f t="shared" si="8"/>
        <v>85738</v>
      </c>
      <c r="P35" s="311">
        <f t="shared" si="2"/>
        <v>1</v>
      </c>
      <c r="Q35" s="113" t="s">
        <v>327</v>
      </c>
      <c r="V35" s="118"/>
    </row>
    <row r="36" spans="1:22" s="117" customFormat="1" ht="51">
      <c r="A36" s="2">
        <v>5</v>
      </c>
      <c r="B36" s="45" t="s">
        <v>191</v>
      </c>
      <c r="C36" s="20"/>
      <c r="D36" s="38"/>
      <c r="E36" s="69"/>
      <c r="F36" s="110"/>
      <c r="G36" s="111">
        <f t="shared" si="12"/>
        <v>1700</v>
      </c>
      <c r="H36" s="133">
        <v>1700</v>
      </c>
      <c r="I36" s="133"/>
      <c r="J36" s="133"/>
      <c r="K36" s="133"/>
      <c r="L36" s="133"/>
      <c r="M36" s="267"/>
      <c r="N36" s="78"/>
      <c r="O36" s="290"/>
      <c r="P36" s="311">
        <f t="shared" si="2"/>
        <v>0</v>
      </c>
      <c r="Q36" s="113" t="s">
        <v>230</v>
      </c>
      <c r="T36" s="118"/>
      <c r="V36" s="118"/>
    </row>
    <row r="37" spans="1:22" s="117" customFormat="1" ht="15.75">
      <c r="A37" s="2">
        <v>6</v>
      </c>
      <c r="B37" s="45" t="s">
        <v>192</v>
      </c>
      <c r="C37" s="20"/>
      <c r="D37" s="38"/>
      <c r="E37" s="69"/>
      <c r="F37" s="110"/>
      <c r="G37" s="111">
        <f t="shared" si="12"/>
        <v>2000</v>
      </c>
      <c r="H37" s="133">
        <v>2000</v>
      </c>
      <c r="I37" s="133"/>
      <c r="J37" s="133"/>
      <c r="K37" s="133"/>
      <c r="L37" s="133"/>
      <c r="M37" s="267"/>
      <c r="N37" s="78"/>
      <c r="O37" s="290"/>
      <c r="P37" s="311">
        <f t="shared" si="2"/>
        <v>0</v>
      </c>
      <c r="Q37" s="113" t="s">
        <v>231</v>
      </c>
      <c r="V37" s="118"/>
    </row>
    <row r="38" spans="1:22" s="117" customFormat="1" ht="25.5">
      <c r="A38" s="2">
        <v>7</v>
      </c>
      <c r="B38" s="45" t="s">
        <v>320</v>
      </c>
      <c r="C38" s="20"/>
      <c r="D38" s="38"/>
      <c r="E38" s="69"/>
      <c r="F38" s="110"/>
      <c r="G38" s="111">
        <f t="shared" si="12"/>
        <v>10000</v>
      </c>
      <c r="H38" s="133"/>
      <c r="I38" s="133"/>
      <c r="J38" s="133"/>
      <c r="K38" s="133"/>
      <c r="L38" s="133">
        <v>10000</v>
      </c>
      <c r="M38" s="267">
        <v>10000</v>
      </c>
      <c r="N38" s="78">
        <v>10000</v>
      </c>
      <c r="O38" s="290"/>
      <c r="P38" s="311">
        <f t="shared" si="2"/>
        <v>1</v>
      </c>
      <c r="Q38" s="113" t="s">
        <v>475</v>
      </c>
      <c r="V38" s="118"/>
    </row>
    <row r="39" spans="1:22" s="117" customFormat="1" ht="60">
      <c r="A39" s="2">
        <v>8</v>
      </c>
      <c r="B39" s="134" t="s">
        <v>471</v>
      </c>
      <c r="C39" s="20"/>
      <c r="D39" s="38"/>
      <c r="E39" s="69"/>
      <c r="F39" s="110"/>
      <c r="G39" s="111">
        <f t="shared" si="12"/>
        <v>1715</v>
      </c>
      <c r="H39" s="133">
        <v>1715</v>
      </c>
      <c r="I39" s="133"/>
      <c r="J39" s="133"/>
      <c r="K39" s="133"/>
      <c r="L39" s="133"/>
      <c r="M39" s="267">
        <v>1672</v>
      </c>
      <c r="N39" s="78">
        <v>1715</v>
      </c>
      <c r="O39" s="290"/>
      <c r="P39" s="311">
        <f t="shared" si="2"/>
        <v>1</v>
      </c>
      <c r="Q39" s="113" t="s">
        <v>29</v>
      </c>
      <c r="V39" s="118"/>
    </row>
    <row r="40" spans="1:22" s="117" customFormat="1" ht="45">
      <c r="A40" s="2">
        <v>9</v>
      </c>
      <c r="B40" s="135" t="s">
        <v>360</v>
      </c>
      <c r="C40" s="136"/>
      <c r="D40" s="137"/>
      <c r="E40" s="138"/>
      <c r="F40" s="110"/>
      <c r="G40" s="111">
        <f t="shared" si="12"/>
        <v>10100</v>
      </c>
      <c r="H40" s="133"/>
      <c r="I40" s="133"/>
      <c r="J40" s="133"/>
      <c r="K40" s="133">
        <v>10100</v>
      </c>
      <c r="L40" s="133"/>
      <c r="M40" s="267">
        <v>6762</v>
      </c>
      <c r="N40" s="78">
        <v>10100</v>
      </c>
      <c r="O40" s="290"/>
      <c r="P40" s="311">
        <f t="shared" si="2"/>
        <v>1</v>
      </c>
      <c r="Q40" s="113" t="s">
        <v>29</v>
      </c>
      <c r="V40" s="118"/>
    </row>
    <row r="41" spans="1:22" s="117" customFormat="1" ht="45">
      <c r="A41" s="2">
        <v>10</v>
      </c>
      <c r="B41" s="135" t="s">
        <v>357</v>
      </c>
      <c r="C41" s="136" t="s">
        <v>359</v>
      </c>
      <c r="D41" s="137">
        <v>43972</v>
      </c>
      <c r="E41" s="138"/>
      <c r="F41" s="110"/>
      <c r="G41" s="111">
        <f t="shared" si="12"/>
        <v>8000</v>
      </c>
      <c r="H41" s="133"/>
      <c r="I41" s="133"/>
      <c r="J41" s="133"/>
      <c r="K41" s="133">
        <v>8000</v>
      </c>
      <c r="L41" s="133"/>
      <c r="M41" s="267">
        <v>7410</v>
      </c>
      <c r="N41" s="78">
        <v>8000</v>
      </c>
      <c r="O41" s="290">
        <f t="shared" si="8"/>
        <v>35972</v>
      </c>
      <c r="P41" s="311">
        <f t="shared" si="2"/>
        <v>1</v>
      </c>
      <c r="Q41" s="113" t="s">
        <v>29</v>
      </c>
      <c r="V41" s="118"/>
    </row>
    <row r="42" spans="1:22" s="117" customFormat="1" ht="30">
      <c r="A42" s="2">
        <v>11</v>
      </c>
      <c r="B42" s="135" t="s">
        <v>373</v>
      </c>
      <c r="C42" s="136" t="s">
        <v>358</v>
      </c>
      <c r="D42" s="137">
        <v>137462</v>
      </c>
      <c r="E42" s="138"/>
      <c r="F42" s="110"/>
      <c r="G42" s="111">
        <f t="shared" si="12"/>
        <v>10000</v>
      </c>
      <c r="H42" s="133"/>
      <c r="I42" s="133"/>
      <c r="J42" s="133"/>
      <c r="K42" s="133">
        <v>10000</v>
      </c>
      <c r="L42" s="133"/>
      <c r="M42" s="267">
        <v>10000</v>
      </c>
      <c r="N42" s="78">
        <v>10000</v>
      </c>
      <c r="O42" s="290">
        <f t="shared" si="8"/>
        <v>127462</v>
      </c>
      <c r="P42" s="311">
        <f t="shared" si="2"/>
        <v>1</v>
      </c>
      <c r="Q42" s="113" t="s">
        <v>29</v>
      </c>
      <c r="V42" s="118"/>
    </row>
    <row r="43" spans="1:22" s="117" customFormat="1" ht="90">
      <c r="A43" s="2">
        <v>12</v>
      </c>
      <c r="B43" s="135" t="s">
        <v>355</v>
      </c>
      <c r="C43" s="136" t="s">
        <v>356</v>
      </c>
      <c r="D43" s="137">
        <v>35344</v>
      </c>
      <c r="E43" s="138"/>
      <c r="F43" s="110"/>
      <c r="G43" s="111">
        <f t="shared" si="12"/>
        <v>2000</v>
      </c>
      <c r="H43" s="133"/>
      <c r="I43" s="133"/>
      <c r="J43" s="133"/>
      <c r="K43" s="133">
        <v>2000</v>
      </c>
      <c r="L43" s="133"/>
      <c r="M43" s="267">
        <v>1953</v>
      </c>
      <c r="N43" s="78">
        <v>1953</v>
      </c>
      <c r="O43" s="290">
        <f t="shared" si="8"/>
        <v>33344</v>
      </c>
      <c r="P43" s="311">
        <f t="shared" si="2"/>
        <v>0.9765</v>
      </c>
      <c r="Q43" s="113" t="s">
        <v>29</v>
      </c>
      <c r="V43" s="118"/>
    </row>
    <row r="44" spans="1:22" s="117" customFormat="1" ht="30">
      <c r="A44" s="2">
        <v>13</v>
      </c>
      <c r="B44" s="135" t="s">
        <v>361</v>
      </c>
      <c r="C44" s="136" t="s">
        <v>362</v>
      </c>
      <c r="D44" s="137">
        <v>33361</v>
      </c>
      <c r="E44" s="138"/>
      <c r="F44" s="110"/>
      <c r="G44" s="111">
        <f t="shared" si="12"/>
        <v>2000</v>
      </c>
      <c r="H44" s="133"/>
      <c r="I44" s="133"/>
      <c r="J44" s="133"/>
      <c r="K44" s="133">
        <v>2000</v>
      </c>
      <c r="L44" s="133"/>
      <c r="M44" s="267">
        <v>2000</v>
      </c>
      <c r="N44" s="78">
        <v>2000</v>
      </c>
      <c r="O44" s="290">
        <f t="shared" si="8"/>
        <v>31361</v>
      </c>
      <c r="P44" s="311">
        <f t="shared" si="2"/>
        <v>1</v>
      </c>
      <c r="Q44" s="113" t="s">
        <v>183</v>
      </c>
      <c r="V44" s="118"/>
    </row>
    <row r="45" spans="1:22" s="117" customFormat="1" ht="45">
      <c r="A45" s="2">
        <v>14</v>
      </c>
      <c r="B45" s="135" t="s">
        <v>363</v>
      </c>
      <c r="C45" s="136" t="s">
        <v>364</v>
      </c>
      <c r="D45" s="137">
        <v>13229</v>
      </c>
      <c r="E45" s="138"/>
      <c r="F45" s="110"/>
      <c r="G45" s="111">
        <f t="shared" si="12"/>
        <v>1405</v>
      </c>
      <c r="H45" s="133">
        <v>405</v>
      </c>
      <c r="I45" s="133"/>
      <c r="J45" s="133"/>
      <c r="K45" s="133">
        <v>1000</v>
      </c>
      <c r="L45" s="133"/>
      <c r="M45" s="267">
        <v>1405</v>
      </c>
      <c r="N45" s="78">
        <v>1405</v>
      </c>
      <c r="O45" s="290">
        <f t="shared" si="8"/>
        <v>11824</v>
      </c>
      <c r="P45" s="311">
        <f t="shared" si="2"/>
        <v>1</v>
      </c>
      <c r="Q45" s="113" t="s">
        <v>83</v>
      </c>
      <c r="V45" s="118"/>
    </row>
    <row r="46" spans="1:22" s="117" customFormat="1" ht="45">
      <c r="A46" s="2">
        <v>15</v>
      </c>
      <c r="B46" s="135" t="s">
        <v>365</v>
      </c>
      <c r="C46" s="136" t="s">
        <v>366</v>
      </c>
      <c r="D46" s="137">
        <v>11783</v>
      </c>
      <c r="E46" s="138"/>
      <c r="F46" s="110"/>
      <c r="G46" s="111">
        <f t="shared" si="12"/>
        <v>2000</v>
      </c>
      <c r="H46" s="133">
        <v>0</v>
      </c>
      <c r="I46" s="133"/>
      <c r="J46" s="133"/>
      <c r="K46" s="133">
        <v>2000</v>
      </c>
      <c r="L46" s="133"/>
      <c r="M46" s="267">
        <v>3700</v>
      </c>
      <c r="N46" s="78">
        <v>3700</v>
      </c>
      <c r="O46" s="290">
        <f t="shared" si="8"/>
        <v>9783</v>
      </c>
      <c r="P46" s="311">
        <f t="shared" si="2"/>
        <v>1.85</v>
      </c>
      <c r="Q46" s="113" t="s">
        <v>180</v>
      </c>
      <c r="V46" s="118"/>
    </row>
    <row r="47" spans="1:22" s="117" customFormat="1" ht="33.75">
      <c r="A47" s="2">
        <v>16</v>
      </c>
      <c r="B47" s="135" t="s">
        <v>367</v>
      </c>
      <c r="C47" s="136" t="s">
        <v>368</v>
      </c>
      <c r="D47" s="137"/>
      <c r="E47" s="138"/>
      <c r="F47" s="110"/>
      <c r="G47" s="111">
        <f t="shared" si="12"/>
        <v>3000</v>
      </c>
      <c r="H47" s="133"/>
      <c r="I47" s="133"/>
      <c r="J47" s="133"/>
      <c r="K47" s="133">
        <v>3000</v>
      </c>
      <c r="L47" s="133"/>
      <c r="M47" s="267">
        <v>3000</v>
      </c>
      <c r="N47" s="78">
        <v>3000</v>
      </c>
      <c r="O47" s="290"/>
      <c r="P47" s="311">
        <f t="shared" si="2"/>
        <v>1</v>
      </c>
      <c r="Q47" s="113" t="s">
        <v>56</v>
      </c>
      <c r="V47" s="118"/>
    </row>
    <row r="48" spans="1:22" s="117" customFormat="1" ht="45">
      <c r="A48" s="2">
        <v>17</v>
      </c>
      <c r="B48" s="135" t="s">
        <v>390</v>
      </c>
      <c r="C48" s="136" t="s">
        <v>395</v>
      </c>
      <c r="D48" s="137">
        <v>11179</v>
      </c>
      <c r="E48" s="138"/>
      <c r="F48" s="110"/>
      <c r="G48" s="111">
        <f t="shared" si="12"/>
        <v>1010</v>
      </c>
      <c r="H48" s="133"/>
      <c r="I48" s="133"/>
      <c r="J48" s="133"/>
      <c r="K48" s="133">
        <v>1010</v>
      </c>
      <c r="L48" s="133"/>
      <c r="M48" s="267">
        <v>970</v>
      </c>
      <c r="N48" s="78">
        <v>970</v>
      </c>
      <c r="O48" s="290">
        <f t="shared" si="8"/>
        <v>10169</v>
      </c>
      <c r="P48" s="311">
        <f t="shared" si="2"/>
        <v>0.9603960396039604</v>
      </c>
      <c r="Q48" s="113" t="s">
        <v>400</v>
      </c>
      <c r="V48" s="118"/>
    </row>
    <row r="49" spans="1:22" s="117" customFormat="1" ht="33.75">
      <c r="A49" s="2">
        <v>18</v>
      </c>
      <c r="B49" s="135" t="s">
        <v>391</v>
      </c>
      <c r="C49" s="136" t="s">
        <v>396</v>
      </c>
      <c r="D49" s="137">
        <v>11402</v>
      </c>
      <c r="E49" s="138"/>
      <c r="F49" s="110"/>
      <c r="G49" s="111">
        <f t="shared" si="12"/>
        <v>1990</v>
      </c>
      <c r="H49" s="133"/>
      <c r="I49" s="133"/>
      <c r="J49" s="133"/>
      <c r="K49" s="133">
        <v>1990</v>
      </c>
      <c r="L49" s="133"/>
      <c r="M49" s="267">
        <v>1990</v>
      </c>
      <c r="N49" s="78">
        <v>1990</v>
      </c>
      <c r="O49" s="290">
        <f t="shared" si="8"/>
        <v>9412</v>
      </c>
      <c r="P49" s="311">
        <f t="shared" si="2"/>
        <v>1</v>
      </c>
      <c r="Q49" s="113" t="s">
        <v>400</v>
      </c>
      <c r="V49" s="118"/>
    </row>
    <row r="50" spans="1:22" s="117" customFormat="1" ht="45">
      <c r="A50" s="2">
        <v>19</v>
      </c>
      <c r="B50" s="135" t="s">
        <v>392</v>
      </c>
      <c r="C50" s="136" t="s">
        <v>397</v>
      </c>
      <c r="D50" s="137">
        <v>9661</v>
      </c>
      <c r="E50" s="137"/>
      <c r="F50" s="137"/>
      <c r="G50" s="111">
        <f t="shared" si="12"/>
        <v>1140</v>
      </c>
      <c r="H50" s="133"/>
      <c r="I50" s="133"/>
      <c r="J50" s="133"/>
      <c r="K50" s="133">
        <v>1140</v>
      </c>
      <c r="L50" s="133"/>
      <c r="M50" s="267">
        <v>1102</v>
      </c>
      <c r="N50" s="78">
        <v>1102</v>
      </c>
      <c r="O50" s="290">
        <f t="shared" si="8"/>
        <v>8521</v>
      </c>
      <c r="P50" s="311">
        <f t="shared" si="2"/>
        <v>0.9666666666666667</v>
      </c>
      <c r="Q50" s="113" t="s">
        <v>400</v>
      </c>
      <c r="V50" s="118"/>
    </row>
    <row r="51" spans="1:22" s="117" customFormat="1" ht="30">
      <c r="A51" s="2">
        <v>20</v>
      </c>
      <c r="B51" s="135" t="s">
        <v>393</v>
      </c>
      <c r="C51" s="136" t="s">
        <v>399</v>
      </c>
      <c r="D51" s="137">
        <v>7320</v>
      </c>
      <c r="E51" s="137"/>
      <c r="F51" s="137"/>
      <c r="G51" s="111">
        <f t="shared" si="12"/>
        <v>940</v>
      </c>
      <c r="H51" s="133"/>
      <c r="I51" s="133"/>
      <c r="J51" s="133"/>
      <c r="K51" s="133">
        <v>940</v>
      </c>
      <c r="L51" s="133"/>
      <c r="M51" s="267">
        <v>904</v>
      </c>
      <c r="N51" s="78">
        <v>904</v>
      </c>
      <c r="O51" s="290">
        <f t="shared" si="8"/>
        <v>6380</v>
      </c>
      <c r="P51" s="311">
        <f t="shared" si="2"/>
        <v>0.9617021276595744</v>
      </c>
      <c r="Q51" s="113" t="s">
        <v>400</v>
      </c>
      <c r="V51" s="118"/>
    </row>
    <row r="52" spans="1:22" s="117" customFormat="1" ht="30">
      <c r="A52" s="2">
        <v>21</v>
      </c>
      <c r="B52" s="135" t="s">
        <v>394</v>
      </c>
      <c r="C52" s="136" t="s">
        <v>398</v>
      </c>
      <c r="D52" s="137">
        <v>7657</v>
      </c>
      <c r="E52" s="137"/>
      <c r="F52" s="137"/>
      <c r="G52" s="111">
        <f t="shared" si="12"/>
        <v>920</v>
      </c>
      <c r="H52" s="133"/>
      <c r="I52" s="133"/>
      <c r="J52" s="133"/>
      <c r="K52" s="133">
        <v>920</v>
      </c>
      <c r="L52" s="133"/>
      <c r="M52" s="267">
        <v>875</v>
      </c>
      <c r="N52" s="78">
        <v>875</v>
      </c>
      <c r="O52" s="290">
        <f t="shared" si="8"/>
        <v>6737</v>
      </c>
      <c r="P52" s="311">
        <f t="shared" si="2"/>
        <v>0.9510869565217391</v>
      </c>
      <c r="Q52" s="113" t="s">
        <v>400</v>
      </c>
      <c r="V52" s="118"/>
    </row>
    <row r="53" spans="1:22" s="244" customFormat="1" ht="57">
      <c r="A53" s="236">
        <v>22</v>
      </c>
      <c r="B53" s="237" t="s">
        <v>403</v>
      </c>
      <c r="C53" s="238" t="s">
        <v>401</v>
      </c>
      <c r="D53" s="239">
        <v>53934</v>
      </c>
      <c r="E53" s="240"/>
      <c r="F53" s="240"/>
      <c r="G53" s="241">
        <f t="shared" si="12"/>
        <v>1700</v>
      </c>
      <c r="H53" s="242"/>
      <c r="I53" s="242"/>
      <c r="J53" s="242"/>
      <c r="K53" s="242">
        <v>1700</v>
      </c>
      <c r="L53" s="242"/>
      <c r="M53" s="267">
        <v>1370</v>
      </c>
      <c r="N53" s="78">
        <v>1370</v>
      </c>
      <c r="O53" s="290">
        <f>26967-1700</f>
        <v>25267</v>
      </c>
      <c r="P53" s="311">
        <f t="shared" si="2"/>
        <v>0.8058823529411765</v>
      </c>
      <c r="Q53" s="243" t="s">
        <v>405</v>
      </c>
      <c r="V53" s="245"/>
    </row>
    <row r="54" spans="1:22" s="244" customFormat="1" ht="57">
      <c r="A54" s="236">
        <v>23</v>
      </c>
      <c r="B54" s="237" t="s">
        <v>404</v>
      </c>
      <c r="C54" s="238" t="s">
        <v>402</v>
      </c>
      <c r="D54" s="239">
        <v>47989</v>
      </c>
      <c r="E54" s="240"/>
      <c r="F54" s="246"/>
      <c r="G54" s="241">
        <f t="shared" si="12"/>
        <v>13300</v>
      </c>
      <c r="H54" s="242"/>
      <c r="I54" s="242"/>
      <c r="J54" s="242"/>
      <c r="K54" s="242">
        <v>13300</v>
      </c>
      <c r="L54" s="242"/>
      <c r="M54" s="267">
        <v>10819</v>
      </c>
      <c r="N54" s="78">
        <v>13252</v>
      </c>
      <c r="O54" s="290">
        <f>23995-13300</f>
        <v>10695</v>
      </c>
      <c r="P54" s="311">
        <f t="shared" si="2"/>
        <v>0.996390977443609</v>
      </c>
      <c r="Q54" s="243" t="s">
        <v>405</v>
      </c>
      <c r="V54" s="245"/>
    </row>
    <row r="55" spans="1:22" s="117" customFormat="1" ht="45">
      <c r="A55" s="2">
        <v>24</v>
      </c>
      <c r="B55" s="116" t="s">
        <v>442</v>
      </c>
      <c r="C55" s="136"/>
      <c r="D55" s="137" t="s">
        <v>444</v>
      </c>
      <c r="E55" s="138"/>
      <c r="F55" s="110"/>
      <c r="G55" s="111">
        <f t="shared" si="12"/>
        <v>14903</v>
      </c>
      <c r="H55" s="133"/>
      <c r="I55" s="133"/>
      <c r="J55" s="133"/>
      <c r="K55" s="133">
        <v>14903</v>
      </c>
      <c r="L55" s="133"/>
      <c r="M55" s="267">
        <v>14879</v>
      </c>
      <c r="N55" s="78">
        <v>14879</v>
      </c>
      <c r="O55" s="290"/>
      <c r="P55" s="311">
        <f t="shared" si="2"/>
        <v>0.9983895859893981</v>
      </c>
      <c r="Q55" s="113" t="s">
        <v>472</v>
      </c>
      <c r="V55" s="118"/>
    </row>
    <row r="56" spans="1:22" s="117" customFormat="1" ht="45">
      <c r="A56" s="2">
        <v>25</v>
      </c>
      <c r="B56" s="116" t="s">
        <v>443</v>
      </c>
      <c r="C56" s="136"/>
      <c r="D56" s="137"/>
      <c r="E56" s="138"/>
      <c r="F56" s="110"/>
      <c r="G56" s="111">
        <f t="shared" si="12"/>
        <v>97</v>
      </c>
      <c r="H56" s="133"/>
      <c r="I56" s="133"/>
      <c r="J56" s="133"/>
      <c r="K56" s="133">
        <v>97</v>
      </c>
      <c r="L56" s="133"/>
      <c r="M56" s="267">
        <v>97</v>
      </c>
      <c r="N56" s="78">
        <v>97</v>
      </c>
      <c r="O56" s="290"/>
      <c r="P56" s="311">
        <f t="shared" si="2"/>
        <v>1</v>
      </c>
      <c r="Q56" s="113" t="s">
        <v>473</v>
      </c>
      <c r="V56" s="118"/>
    </row>
    <row r="57" spans="1:22" s="147" customFormat="1" ht="28.5">
      <c r="A57" s="2">
        <v>25</v>
      </c>
      <c r="B57" s="139" t="s">
        <v>450</v>
      </c>
      <c r="C57" s="140"/>
      <c r="D57" s="141"/>
      <c r="E57" s="142"/>
      <c r="F57" s="143"/>
      <c r="G57" s="144">
        <f t="shared" si="12"/>
        <v>23860</v>
      </c>
      <c r="H57" s="145"/>
      <c r="I57" s="145"/>
      <c r="J57" s="145"/>
      <c r="K57" s="145">
        <v>23860</v>
      </c>
      <c r="L57" s="145"/>
      <c r="M57" s="270">
        <v>22004</v>
      </c>
      <c r="N57" s="303">
        <v>22004</v>
      </c>
      <c r="O57" s="290"/>
      <c r="P57" s="311">
        <f t="shared" si="2"/>
        <v>0.9222129086336965</v>
      </c>
      <c r="Q57" s="146"/>
      <c r="V57" s="148"/>
    </row>
    <row r="58" spans="1:22" s="117" customFormat="1" ht="25.5">
      <c r="A58" s="2">
        <v>25</v>
      </c>
      <c r="B58" s="45" t="s">
        <v>196</v>
      </c>
      <c r="C58" s="20"/>
      <c r="D58" s="38"/>
      <c r="E58" s="69"/>
      <c r="F58" s="110"/>
      <c r="G58" s="111">
        <f t="shared" si="12"/>
        <v>15300</v>
      </c>
      <c r="H58" s="133"/>
      <c r="I58" s="133"/>
      <c r="J58" s="133"/>
      <c r="K58" s="133"/>
      <c r="L58" s="133">
        <v>15300</v>
      </c>
      <c r="M58" s="267">
        <v>14515</v>
      </c>
      <c r="N58" s="78">
        <v>14515</v>
      </c>
      <c r="O58" s="290"/>
      <c r="P58" s="311">
        <f t="shared" si="2"/>
        <v>0.9486928104575163</v>
      </c>
      <c r="Q58" s="113" t="s">
        <v>232</v>
      </c>
      <c r="V58" s="118"/>
    </row>
    <row r="59" spans="1:22" s="117" customFormat="1" ht="15.75">
      <c r="A59" s="2"/>
      <c r="B59" s="119" t="s">
        <v>63</v>
      </c>
      <c r="C59" s="20"/>
      <c r="D59" s="149">
        <f>E59+F59+G59</f>
        <v>46000</v>
      </c>
      <c r="E59" s="149">
        <f>F59+G59+H59</f>
        <v>23000</v>
      </c>
      <c r="F59" s="149">
        <f>G59+H59+I59</f>
        <v>11500</v>
      </c>
      <c r="G59" s="111">
        <f aca="true" t="shared" si="13" ref="G59:N59">SUM(G60:G61)</f>
        <v>11500</v>
      </c>
      <c r="H59" s="111">
        <f t="shared" si="13"/>
        <v>0</v>
      </c>
      <c r="I59" s="111">
        <f t="shared" si="13"/>
        <v>0</v>
      </c>
      <c r="J59" s="111">
        <f t="shared" si="13"/>
        <v>11500</v>
      </c>
      <c r="K59" s="111">
        <f t="shared" si="13"/>
        <v>0</v>
      </c>
      <c r="L59" s="111">
        <f t="shared" si="13"/>
        <v>0</v>
      </c>
      <c r="M59" s="268">
        <f t="shared" si="13"/>
        <v>2965</v>
      </c>
      <c r="N59" s="79">
        <f t="shared" si="13"/>
        <v>11500</v>
      </c>
      <c r="O59" s="290">
        <f t="shared" si="8"/>
        <v>34500</v>
      </c>
      <c r="P59" s="311">
        <f t="shared" si="2"/>
        <v>1</v>
      </c>
      <c r="Q59" s="113"/>
      <c r="V59" s="118"/>
    </row>
    <row r="60" spans="1:22" s="117" customFormat="1" ht="33.75">
      <c r="A60" s="2">
        <v>1</v>
      </c>
      <c r="B60" s="45" t="s">
        <v>223</v>
      </c>
      <c r="C60" s="136" t="s">
        <v>316</v>
      </c>
      <c r="D60" s="137">
        <v>16400</v>
      </c>
      <c r="E60" s="138"/>
      <c r="F60" s="110"/>
      <c r="G60" s="111">
        <f t="shared" si="12"/>
        <v>8000</v>
      </c>
      <c r="H60" s="133"/>
      <c r="I60" s="133"/>
      <c r="J60" s="133">
        <v>8000</v>
      </c>
      <c r="K60" s="133"/>
      <c r="L60" s="133"/>
      <c r="M60" s="267">
        <v>1065</v>
      </c>
      <c r="N60" s="78">
        <v>8000</v>
      </c>
      <c r="O60" s="290">
        <f t="shared" si="8"/>
        <v>8400</v>
      </c>
      <c r="P60" s="311">
        <f t="shared" si="2"/>
        <v>1</v>
      </c>
      <c r="Q60" s="113" t="s">
        <v>29</v>
      </c>
      <c r="V60" s="118"/>
    </row>
    <row r="61" spans="1:22" s="117" customFormat="1" ht="33.75">
      <c r="A61" s="2">
        <v>2</v>
      </c>
      <c r="B61" s="45" t="s">
        <v>224</v>
      </c>
      <c r="C61" s="136" t="s">
        <v>317</v>
      </c>
      <c r="D61" s="137">
        <v>9000</v>
      </c>
      <c r="E61" s="138"/>
      <c r="F61" s="110"/>
      <c r="G61" s="111">
        <f t="shared" si="12"/>
        <v>3500</v>
      </c>
      <c r="H61" s="133"/>
      <c r="I61" s="133"/>
      <c r="J61" s="133">
        <v>3500</v>
      </c>
      <c r="K61" s="133"/>
      <c r="L61" s="133"/>
      <c r="M61" s="267">
        <v>1900</v>
      </c>
      <c r="N61" s="78">
        <v>3500</v>
      </c>
      <c r="O61" s="290">
        <f t="shared" si="8"/>
        <v>5500</v>
      </c>
      <c r="P61" s="311">
        <f t="shared" si="2"/>
        <v>1</v>
      </c>
      <c r="Q61" s="113" t="s">
        <v>233</v>
      </c>
      <c r="V61" s="118"/>
    </row>
    <row r="62" spans="1:22" s="114" customFormat="1" ht="15.75">
      <c r="A62" s="94" t="s">
        <v>35</v>
      </c>
      <c r="B62" s="120" t="s">
        <v>36</v>
      </c>
      <c r="C62" s="121"/>
      <c r="D62" s="88"/>
      <c r="E62" s="122"/>
      <c r="F62" s="123">
        <v>64100</v>
      </c>
      <c r="G62" s="111">
        <f>G63+G83</f>
        <v>313112</v>
      </c>
      <c r="H62" s="111">
        <f aca="true" t="shared" si="14" ref="H62:N62">H63+H83</f>
        <v>63792</v>
      </c>
      <c r="I62" s="111">
        <f t="shared" si="14"/>
        <v>0</v>
      </c>
      <c r="J62" s="111">
        <f t="shared" si="14"/>
        <v>63500</v>
      </c>
      <c r="K62" s="111">
        <f t="shared" si="14"/>
        <v>103000</v>
      </c>
      <c r="L62" s="111">
        <f t="shared" si="14"/>
        <v>82820</v>
      </c>
      <c r="M62" s="268">
        <f t="shared" si="14"/>
        <v>281025</v>
      </c>
      <c r="N62" s="79">
        <f t="shared" si="14"/>
        <v>299623</v>
      </c>
      <c r="O62" s="290"/>
      <c r="P62" s="311">
        <f t="shared" si="2"/>
        <v>0.9569195687166253</v>
      </c>
      <c r="Q62" s="113"/>
      <c r="V62" s="115"/>
    </row>
    <row r="63" spans="1:22" s="114" customFormat="1" ht="15.75">
      <c r="A63" s="94"/>
      <c r="B63" s="119" t="s">
        <v>37</v>
      </c>
      <c r="C63" s="121"/>
      <c r="D63" s="88"/>
      <c r="E63" s="122"/>
      <c r="F63" s="127">
        <v>59100</v>
      </c>
      <c r="G63" s="111">
        <f>SUM(G64:G82)</f>
        <v>198245</v>
      </c>
      <c r="H63" s="111">
        <f aca="true" t="shared" si="15" ref="H63:N63">SUM(H64:H82)</f>
        <v>45575</v>
      </c>
      <c r="I63" s="111">
        <f t="shared" si="15"/>
        <v>0</v>
      </c>
      <c r="J63" s="111">
        <f t="shared" si="15"/>
        <v>20000</v>
      </c>
      <c r="K63" s="111">
        <f t="shared" si="15"/>
        <v>70000</v>
      </c>
      <c r="L63" s="111">
        <f t="shared" si="15"/>
        <v>62670</v>
      </c>
      <c r="M63" s="268">
        <f t="shared" si="15"/>
        <v>190467</v>
      </c>
      <c r="N63" s="79">
        <f t="shared" si="15"/>
        <v>196367</v>
      </c>
      <c r="O63" s="290"/>
      <c r="P63" s="311">
        <f t="shared" si="2"/>
        <v>0.9905268733133245</v>
      </c>
      <c r="Q63" s="113"/>
      <c r="V63" s="115"/>
    </row>
    <row r="64" spans="1:22" s="114" customFormat="1" ht="33.75">
      <c r="A64" s="2">
        <v>1</v>
      </c>
      <c r="B64" s="150" t="s">
        <v>38</v>
      </c>
      <c r="C64" s="20" t="s">
        <v>39</v>
      </c>
      <c r="D64" s="38">
        <v>9500</v>
      </c>
      <c r="E64" s="69"/>
      <c r="F64" s="110">
        <v>1400</v>
      </c>
      <c r="G64" s="111">
        <f aca="true" t="shared" si="16" ref="G64:G82">SUM(H64:L64)</f>
        <v>200</v>
      </c>
      <c r="H64" s="111">
        <v>200</v>
      </c>
      <c r="I64" s="112"/>
      <c r="J64" s="112"/>
      <c r="K64" s="112"/>
      <c r="L64" s="112"/>
      <c r="M64" s="268">
        <v>0</v>
      </c>
      <c r="N64" s="79">
        <v>0</v>
      </c>
      <c r="O64" s="290">
        <f t="shared" si="8"/>
        <v>9300</v>
      </c>
      <c r="P64" s="311">
        <f t="shared" si="2"/>
        <v>0</v>
      </c>
      <c r="Q64" s="113" t="s">
        <v>40</v>
      </c>
      <c r="V64" s="115"/>
    </row>
    <row r="65" spans="1:22" s="114" customFormat="1" ht="25.5">
      <c r="A65" s="2">
        <v>2</v>
      </c>
      <c r="B65" s="45" t="s">
        <v>41</v>
      </c>
      <c r="C65" s="20" t="s">
        <v>42</v>
      </c>
      <c r="D65" s="38">
        <v>27288</v>
      </c>
      <c r="E65" s="69"/>
      <c r="F65" s="110">
        <v>2500</v>
      </c>
      <c r="G65" s="111">
        <f t="shared" si="16"/>
        <v>2000</v>
      </c>
      <c r="H65" s="111">
        <v>2000</v>
      </c>
      <c r="I65" s="112"/>
      <c r="J65" s="112"/>
      <c r="K65" s="112"/>
      <c r="L65" s="112"/>
      <c r="M65" s="268">
        <v>2000</v>
      </c>
      <c r="N65" s="79">
        <v>2000</v>
      </c>
      <c r="O65" s="290">
        <f t="shared" si="8"/>
        <v>25288</v>
      </c>
      <c r="P65" s="311">
        <f t="shared" si="2"/>
        <v>1</v>
      </c>
      <c r="Q65" s="113" t="s">
        <v>40</v>
      </c>
      <c r="V65" s="115"/>
    </row>
    <row r="66" spans="1:22" s="114" customFormat="1" ht="25.5">
      <c r="A66" s="2">
        <v>3</v>
      </c>
      <c r="B66" s="45" t="s">
        <v>43</v>
      </c>
      <c r="C66" s="20" t="s">
        <v>44</v>
      </c>
      <c r="D66" s="38">
        <v>71500</v>
      </c>
      <c r="E66" s="69"/>
      <c r="F66" s="110">
        <v>3000</v>
      </c>
      <c r="G66" s="111">
        <f t="shared" si="16"/>
        <v>5500</v>
      </c>
      <c r="H66" s="111">
        <v>5500</v>
      </c>
      <c r="I66" s="112"/>
      <c r="J66" s="112"/>
      <c r="K66" s="112"/>
      <c r="L66" s="112"/>
      <c r="M66" s="268">
        <v>5488</v>
      </c>
      <c r="N66" s="79">
        <v>5488</v>
      </c>
      <c r="O66" s="290">
        <f t="shared" si="8"/>
        <v>66000</v>
      </c>
      <c r="P66" s="311">
        <f t="shared" si="2"/>
        <v>0.9978181818181818</v>
      </c>
      <c r="Q66" s="113" t="s">
        <v>40</v>
      </c>
      <c r="V66" s="115"/>
    </row>
    <row r="67" spans="1:22" s="114" customFormat="1" ht="25.5">
      <c r="A67" s="2">
        <v>4</v>
      </c>
      <c r="B67" s="45" t="s">
        <v>45</v>
      </c>
      <c r="C67" s="20" t="s">
        <v>46</v>
      </c>
      <c r="D67" s="38">
        <f>8100+8200+4060</f>
        <v>20360</v>
      </c>
      <c r="E67" s="69"/>
      <c r="F67" s="110">
        <v>1200</v>
      </c>
      <c r="G67" s="111">
        <f t="shared" si="16"/>
        <v>1200</v>
      </c>
      <c r="H67" s="111">
        <v>1200</v>
      </c>
      <c r="I67" s="112"/>
      <c r="J67" s="112"/>
      <c r="K67" s="112"/>
      <c r="L67" s="112"/>
      <c r="M67" s="268">
        <v>1200</v>
      </c>
      <c r="N67" s="79">
        <v>1200</v>
      </c>
      <c r="O67" s="290">
        <f t="shared" si="8"/>
        <v>19160</v>
      </c>
      <c r="P67" s="311">
        <f t="shared" si="2"/>
        <v>1</v>
      </c>
      <c r="Q67" s="113" t="s">
        <v>40</v>
      </c>
      <c r="V67" s="115"/>
    </row>
    <row r="68" spans="1:22" s="114" customFormat="1" ht="56.25">
      <c r="A68" s="2">
        <v>5</v>
      </c>
      <c r="B68" s="45" t="s">
        <v>47</v>
      </c>
      <c r="C68" s="20" t="s">
        <v>48</v>
      </c>
      <c r="D68" s="38">
        <v>97374</v>
      </c>
      <c r="E68" s="69"/>
      <c r="F68" s="110">
        <v>18000</v>
      </c>
      <c r="G68" s="111">
        <f t="shared" si="16"/>
        <v>18000</v>
      </c>
      <c r="H68" s="111">
        <v>18000</v>
      </c>
      <c r="I68" s="112"/>
      <c r="J68" s="112"/>
      <c r="K68" s="112"/>
      <c r="L68" s="112"/>
      <c r="M68" s="268">
        <v>18000</v>
      </c>
      <c r="N68" s="79">
        <v>18000</v>
      </c>
      <c r="O68" s="290">
        <f t="shared" si="8"/>
        <v>79374</v>
      </c>
      <c r="P68" s="311">
        <f t="shared" si="2"/>
        <v>1</v>
      </c>
      <c r="Q68" s="113" t="s">
        <v>40</v>
      </c>
      <c r="V68" s="115"/>
    </row>
    <row r="69" spans="1:22" s="114" customFormat="1" ht="67.5">
      <c r="A69" s="2">
        <v>6</v>
      </c>
      <c r="B69" s="45" t="s">
        <v>49</v>
      </c>
      <c r="C69" s="20" t="s">
        <v>50</v>
      </c>
      <c r="D69" s="38">
        <v>26054</v>
      </c>
      <c r="E69" s="69"/>
      <c r="F69" s="110">
        <v>6000</v>
      </c>
      <c r="G69" s="111">
        <f t="shared" si="16"/>
        <v>6000</v>
      </c>
      <c r="H69" s="111">
        <v>6000</v>
      </c>
      <c r="I69" s="112"/>
      <c r="J69" s="112"/>
      <c r="K69" s="112"/>
      <c r="L69" s="112"/>
      <c r="M69" s="268">
        <v>6000</v>
      </c>
      <c r="N69" s="79">
        <v>6000</v>
      </c>
      <c r="O69" s="290">
        <f t="shared" si="8"/>
        <v>20054</v>
      </c>
      <c r="P69" s="311">
        <f t="shared" si="2"/>
        <v>1</v>
      </c>
      <c r="Q69" s="113" t="s">
        <v>40</v>
      </c>
      <c r="V69" s="115"/>
    </row>
    <row r="70" spans="1:22" s="114" customFormat="1" ht="22.5">
      <c r="A70" s="2">
        <v>7</v>
      </c>
      <c r="B70" s="45" t="s">
        <v>51</v>
      </c>
      <c r="C70" s="20" t="s">
        <v>52</v>
      </c>
      <c r="D70" s="38">
        <v>48682</v>
      </c>
      <c r="E70" s="69"/>
      <c r="F70" s="110">
        <v>3000</v>
      </c>
      <c r="G70" s="111">
        <f t="shared" si="16"/>
        <v>3000</v>
      </c>
      <c r="H70" s="111">
        <v>3000</v>
      </c>
      <c r="I70" s="112"/>
      <c r="J70" s="112"/>
      <c r="K70" s="112"/>
      <c r="L70" s="112"/>
      <c r="M70" s="268">
        <v>3000</v>
      </c>
      <c r="N70" s="79">
        <v>3000</v>
      </c>
      <c r="O70" s="290">
        <f t="shared" si="8"/>
        <v>45682</v>
      </c>
      <c r="P70" s="311">
        <f t="shared" si="2"/>
        <v>1</v>
      </c>
      <c r="Q70" s="113" t="s">
        <v>53</v>
      </c>
      <c r="V70" s="115"/>
    </row>
    <row r="71" spans="1:22" s="114" customFormat="1" ht="33.75">
      <c r="A71" s="2">
        <v>8</v>
      </c>
      <c r="B71" s="45" t="s">
        <v>54</v>
      </c>
      <c r="C71" s="20" t="s">
        <v>55</v>
      </c>
      <c r="D71" s="38">
        <v>14924</v>
      </c>
      <c r="E71" s="69"/>
      <c r="F71" s="110">
        <v>4000</v>
      </c>
      <c r="G71" s="111">
        <f t="shared" si="16"/>
        <v>4000</v>
      </c>
      <c r="H71" s="111">
        <v>4000</v>
      </c>
      <c r="I71" s="112"/>
      <c r="J71" s="112"/>
      <c r="K71" s="112"/>
      <c r="L71" s="112"/>
      <c r="M71" s="268">
        <v>3413</v>
      </c>
      <c r="N71" s="79">
        <v>3413</v>
      </c>
      <c r="O71" s="290">
        <f t="shared" si="8"/>
        <v>10924</v>
      </c>
      <c r="P71" s="311">
        <f t="shared" si="2"/>
        <v>0.85325</v>
      </c>
      <c r="Q71" s="113" t="s">
        <v>56</v>
      </c>
      <c r="V71" s="115"/>
    </row>
    <row r="72" spans="1:22" s="117" customFormat="1" ht="33.75">
      <c r="A72" s="2">
        <v>9</v>
      </c>
      <c r="B72" s="45" t="s">
        <v>57</v>
      </c>
      <c r="C72" s="20" t="s">
        <v>58</v>
      </c>
      <c r="D72" s="38">
        <v>253831</v>
      </c>
      <c r="E72" s="69"/>
      <c r="F72" s="110">
        <v>10000</v>
      </c>
      <c r="G72" s="111">
        <f t="shared" si="16"/>
        <v>2000</v>
      </c>
      <c r="H72" s="151">
        <v>2000</v>
      </c>
      <c r="I72" s="151"/>
      <c r="J72" s="151"/>
      <c r="K72" s="151"/>
      <c r="L72" s="151"/>
      <c r="M72" s="271">
        <v>1497</v>
      </c>
      <c r="N72" s="304">
        <v>2000</v>
      </c>
      <c r="O72" s="290">
        <f t="shared" si="8"/>
        <v>251831</v>
      </c>
      <c r="P72" s="311">
        <f t="shared" si="2"/>
        <v>1</v>
      </c>
      <c r="Q72" s="113" t="s">
        <v>40</v>
      </c>
      <c r="V72" s="118"/>
    </row>
    <row r="73" spans="1:22" s="117" customFormat="1" ht="33.75">
      <c r="A73" s="2">
        <v>10</v>
      </c>
      <c r="B73" s="45" t="s">
        <v>59</v>
      </c>
      <c r="C73" s="20" t="s">
        <v>60</v>
      </c>
      <c r="D73" s="38">
        <v>199000</v>
      </c>
      <c r="E73" s="69"/>
      <c r="F73" s="110">
        <v>5000</v>
      </c>
      <c r="G73" s="111">
        <f t="shared" si="16"/>
        <v>200</v>
      </c>
      <c r="H73" s="151">
        <v>200</v>
      </c>
      <c r="I73" s="151"/>
      <c r="J73" s="151"/>
      <c r="K73" s="151"/>
      <c r="L73" s="151"/>
      <c r="M73" s="271">
        <v>159</v>
      </c>
      <c r="N73" s="304">
        <v>159</v>
      </c>
      <c r="O73" s="290">
        <f t="shared" si="8"/>
        <v>198800</v>
      </c>
      <c r="P73" s="311">
        <f t="shared" si="2"/>
        <v>0.795</v>
      </c>
      <c r="Q73" s="113" t="s">
        <v>40</v>
      </c>
      <c r="V73" s="118"/>
    </row>
    <row r="74" spans="1:22" s="117" customFormat="1" ht="33.75">
      <c r="A74" s="2">
        <v>11</v>
      </c>
      <c r="B74" s="45" t="s">
        <v>61</v>
      </c>
      <c r="C74" s="20" t="s">
        <v>62</v>
      </c>
      <c r="D74" s="2">
        <v>60870</v>
      </c>
      <c r="E74" s="152"/>
      <c r="F74" s="110">
        <v>5000</v>
      </c>
      <c r="G74" s="111">
        <f t="shared" si="16"/>
        <v>1710</v>
      </c>
      <c r="H74" s="151">
        <v>1710</v>
      </c>
      <c r="I74" s="151"/>
      <c r="J74" s="151"/>
      <c r="K74" s="151"/>
      <c r="L74" s="151"/>
      <c r="M74" s="271">
        <v>1288</v>
      </c>
      <c r="N74" s="304">
        <v>1705</v>
      </c>
      <c r="O74" s="290">
        <f t="shared" si="8"/>
        <v>59160</v>
      </c>
      <c r="P74" s="311">
        <f t="shared" si="2"/>
        <v>0.9970760233918129</v>
      </c>
      <c r="Q74" s="113" t="s">
        <v>40</v>
      </c>
      <c r="V74" s="118"/>
    </row>
    <row r="75" spans="1:22" s="117" customFormat="1" ht="25.5">
      <c r="A75" s="2"/>
      <c r="B75" s="45" t="s">
        <v>469</v>
      </c>
      <c r="C75" s="20"/>
      <c r="D75" s="2"/>
      <c r="E75" s="152"/>
      <c r="F75" s="110"/>
      <c r="G75" s="111">
        <f t="shared" si="16"/>
        <v>440</v>
      </c>
      <c r="H75" s="151">
        <v>440</v>
      </c>
      <c r="I75" s="151"/>
      <c r="J75" s="151"/>
      <c r="K75" s="151"/>
      <c r="L75" s="151"/>
      <c r="M75" s="271">
        <v>440</v>
      </c>
      <c r="N75" s="304">
        <v>440</v>
      </c>
      <c r="O75" s="290"/>
      <c r="P75" s="311">
        <f aca="true" t="shared" si="17" ref="P75:P138">N75/G75</f>
        <v>1</v>
      </c>
      <c r="Q75" s="113" t="s">
        <v>40</v>
      </c>
      <c r="V75" s="118"/>
    </row>
    <row r="76" spans="1:22" s="117" customFormat="1" ht="25.5">
      <c r="A76" s="2"/>
      <c r="B76" s="45" t="s">
        <v>470</v>
      </c>
      <c r="C76" s="20"/>
      <c r="D76" s="2"/>
      <c r="E76" s="152"/>
      <c r="F76" s="110"/>
      <c r="G76" s="111">
        <f t="shared" si="16"/>
        <v>125</v>
      </c>
      <c r="H76" s="151">
        <v>125</v>
      </c>
      <c r="I76" s="151"/>
      <c r="J76" s="151"/>
      <c r="K76" s="151"/>
      <c r="L76" s="151"/>
      <c r="M76" s="271"/>
      <c r="N76" s="304"/>
      <c r="O76" s="290"/>
      <c r="P76" s="311">
        <f t="shared" si="17"/>
        <v>0</v>
      </c>
      <c r="Q76" s="113" t="s">
        <v>207</v>
      </c>
      <c r="V76" s="118"/>
    </row>
    <row r="77" spans="1:22" s="117" customFormat="1" ht="38.25">
      <c r="A77" s="2">
        <v>12</v>
      </c>
      <c r="B77" s="153" t="s">
        <v>204</v>
      </c>
      <c r="C77" s="154" t="s">
        <v>290</v>
      </c>
      <c r="D77" s="137">
        <v>67373</v>
      </c>
      <c r="E77" s="138"/>
      <c r="F77" s="110"/>
      <c r="G77" s="111">
        <f t="shared" si="16"/>
        <v>7000</v>
      </c>
      <c r="H77" s="151"/>
      <c r="I77" s="151"/>
      <c r="J77" s="155">
        <v>7000</v>
      </c>
      <c r="K77" s="155"/>
      <c r="L77" s="155"/>
      <c r="M77" s="272">
        <f>20666-18000</f>
        <v>2666</v>
      </c>
      <c r="N77" s="305">
        <v>7000</v>
      </c>
      <c r="O77" s="290">
        <f t="shared" si="8"/>
        <v>60373</v>
      </c>
      <c r="P77" s="311">
        <f t="shared" si="17"/>
        <v>1</v>
      </c>
      <c r="Q77" s="156" t="s">
        <v>40</v>
      </c>
      <c r="V77" s="118"/>
    </row>
    <row r="78" spans="1:22" s="117" customFormat="1" ht="38.25">
      <c r="A78" s="2">
        <v>13</v>
      </c>
      <c r="B78" s="153" t="s">
        <v>205</v>
      </c>
      <c r="C78" s="157" t="s">
        <v>291</v>
      </c>
      <c r="D78" s="137">
        <v>12000</v>
      </c>
      <c r="E78" s="138"/>
      <c r="F78" s="110"/>
      <c r="G78" s="111">
        <f t="shared" si="16"/>
        <v>7200</v>
      </c>
      <c r="H78" s="151">
        <v>1200</v>
      </c>
      <c r="I78" s="151"/>
      <c r="J78" s="155">
        <v>6000</v>
      </c>
      <c r="K78" s="155"/>
      <c r="L78" s="155"/>
      <c r="M78" s="272">
        <v>7153</v>
      </c>
      <c r="N78" s="305">
        <v>7153</v>
      </c>
      <c r="O78" s="290">
        <f t="shared" si="8"/>
        <v>4800</v>
      </c>
      <c r="P78" s="311">
        <f t="shared" si="17"/>
        <v>0.9934722222222222</v>
      </c>
      <c r="Q78" s="156" t="s">
        <v>83</v>
      </c>
      <c r="V78" s="118"/>
    </row>
    <row r="79" spans="1:22" s="117" customFormat="1" ht="33.75">
      <c r="A79" s="2">
        <v>14</v>
      </c>
      <c r="B79" s="153" t="s">
        <v>206</v>
      </c>
      <c r="C79" s="156" t="s">
        <v>292</v>
      </c>
      <c r="D79" s="137">
        <v>11500</v>
      </c>
      <c r="E79" s="138"/>
      <c r="F79" s="110"/>
      <c r="G79" s="111">
        <f t="shared" si="16"/>
        <v>7000</v>
      </c>
      <c r="H79" s="151"/>
      <c r="I79" s="151"/>
      <c r="J79" s="155">
        <v>7000</v>
      </c>
      <c r="K79" s="155"/>
      <c r="L79" s="155"/>
      <c r="M79" s="272">
        <v>6080</v>
      </c>
      <c r="N79" s="305">
        <v>6139</v>
      </c>
      <c r="O79" s="290">
        <f t="shared" si="8"/>
        <v>4500</v>
      </c>
      <c r="P79" s="311">
        <f t="shared" si="17"/>
        <v>0.877</v>
      </c>
      <c r="Q79" s="156" t="s">
        <v>207</v>
      </c>
      <c r="V79" s="118"/>
    </row>
    <row r="80" spans="1:22" s="117" customFormat="1" ht="25.5">
      <c r="A80" s="2">
        <v>15</v>
      </c>
      <c r="B80" s="45" t="s">
        <v>197</v>
      </c>
      <c r="C80" s="20"/>
      <c r="D80" s="2"/>
      <c r="E80" s="152"/>
      <c r="F80" s="110"/>
      <c r="G80" s="111">
        <f t="shared" si="16"/>
        <v>2670</v>
      </c>
      <c r="H80" s="151"/>
      <c r="I80" s="151"/>
      <c r="J80" s="155"/>
      <c r="K80" s="155"/>
      <c r="L80" s="155">
        <v>2670</v>
      </c>
      <c r="M80" s="272">
        <v>2083</v>
      </c>
      <c r="N80" s="305">
        <v>2670</v>
      </c>
      <c r="O80" s="290"/>
      <c r="P80" s="311">
        <f t="shared" si="17"/>
        <v>1</v>
      </c>
      <c r="Q80" s="156" t="s">
        <v>56</v>
      </c>
      <c r="T80" s="118"/>
      <c r="V80" s="118"/>
    </row>
    <row r="81" spans="1:22" s="117" customFormat="1" ht="63.75">
      <c r="A81" s="2">
        <v>16</v>
      </c>
      <c r="B81" s="158" t="s">
        <v>198</v>
      </c>
      <c r="C81" s="159" t="s">
        <v>287</v>
      </c>
      <c r="D81" s="160">
        <v>163228</v>
      </c>
      <c r="E81" s="161"/>
      <c r="F81" s="110"/>
      <c r="G81" s="111">
        <f t="shared" si="16"/>
        <v>20000</v>
      </c>
      <c r="H81" s="151"/>
      <c r="I81" s="151"/>
      <c r="J81" s="155"/>
      <c r="K81" s="155">
        <v>10000</v>
      </c>
      <c r="L81" s="155">
        <v>10000</v>
      </c>
      <c r="M81" s="272">
        <v>20000</v>
      </c>
      <c r="N81" s="305">
        <v>20000</v>
      </c>
      <c r="O81" s="290">
        <f t="shared" si="8"/>
        <v>143228</v>
      </c>
      <c r="P81" s="311">
        <f t="shared" si="17"/>
        <v>1</v>
      </c>
      <c r="Q81" s="156" t="s">
        <v>40</v>
      </c>
      <c r="V81" s="118"/>
    </row>
    <row r="82" spans="1:22" s="117" customFormat="1" ht="38.25">
      <c r="A82" s="2">
        <v>17</v>
      </c>
      <c r="B82" s="45" t="s">
        <v>200</v>
      </c>
      <c r="C82" s="157" t="s">
        <v>286</v>
      </c>
      <c r="D82" s="38">
        <v>156000</v>
      </c>
      <c r="E82" s="69"/>
      <c r="F82" s="110"/>
      <c r="G82" s="111">
        <f t="shared" si="16"/>
        <v>110000</v>
      </c>
      <c r="H82" s="151"/>
      <c r="I82" s="151"/>
      <c r="J82" s="155"/>
      <c r="K82" s="155">
        <v>60000</v>
      </c>
      <c r="L82" s="155">
        <v>50000</v>
      </c>
      <c r="M82" s="272">
        <v>110000</v>
      </c>
      <c r="N82" s="305">
        <v>110000</v>
      </c>
      <c r="O82" s="290">
        <f t="shared" si="8"/>
        <v>46000</v>
      </c>
      <c r="P82" s="311">
        <f t="shared" si="17"/>
        <v>1</v>
      </c>
      <c r="Q82" s="156" t="s">
        <v>40</v>
      </c>
      <c r="V82" s="118"/>
    </row>
    <row r="83" spans="1:22" s="117" customFormat="1" ht="15.75">
      <c r="A83" s="2"/>
      <c r="B83" s="119" t="s">
        <v>63</v>
      </c>
      <c r="C83" s="20"/>
      <c r="D83" s="37"/>
      <c r="E83" s="70"/>
      <c r="F83" s="127">
        <v>5000</v>
      </c>
      <c r="G83" s="111">
        <f aca="true" t="shared" si="18" ref="G83:N83">SUM(G84:G97)</f>
        <v>114867</v>
      </c>
      <c r="H83" s="111">
        <f t="shared" si="18"/>
        <v>18217</v>
      </c>
      <c r="I83" s="111">
        <f t="shared" si="18"/>
        <v>0</v>
      </c>
      <c r="J83" s="111">
        <f t="shared" si="18"/>
        <v>43500</v>
      </c>
      <c r="K83" s="111">
        <f t="shared" si="18"/>
        <v>33000</v>
      </c>
      <c r="L83" s="111">
        <f t="shared" si="18"/>
        <v>20150</v>
      </c>
      <c r="M83" s="268">
        <f t="shared" si="18"/>
        <v>90558</v>
      </c>
      <c r="N83" s="79">
        <f t="shared" si="18"/>
        <v>103256</v>
      </c>
      <c r="O83" s="290"/>
      <c r="P83" s="311">
        <f t="shared" si="17"/>
        <v>0.8989178789382504</v>
      </c>
      <c r="Q83" s="113"/>
      <c r="V83" s="118"/>
    </row>
    <row r="84" spans="1:22" s="117" customFormat="1" ht="22.5">
      <c r="A84" s="2">
        <v>1</v>
      </c>
      <c r="B84" s="45" t="s">
        <v>64</v>
      </c>
      <c r="C84" s="20" t="s">
        <v>65</v>
      </c>
      <c r="D84" s="162">
        <v>11940</v>
      </c>
      <c r="E84" s="163"/>
      <c r="F84" s="110">
        <v>5000</v>
      </c>
      <c r="G84" s="111">
        <f>SUM(H84:L84)</f>
        <v>9000</v>
      </c>
      <c r="H84" s="133">
        <v>9000</v>
      </c>
      <c r="I84" s="133"/>
      <c r="J84" s="133"/>
      <c r="K84" s="133"/>
      <c r="L84" s="133"/>
      <c r="M84" s="267">
        <v>8776</v>
      </c>
      <c r="N84" s="78">
        <v>9000</v>
      </c>
      <c r="O84" s="290">
        <f aca="true" t="shared" si="19" ref="O84:O143">D84-G84</f>
        <v>2940</v>
      </c>
      <c r="P84" s="311">
        <f t="shared" si="17"/>
        <v>1</v>
      </c>
      <c r="Q84" s="113" t="s">
        <v>40</v>
      </c>
      <c r="V84" s="118"/>
    </row>
    <row r="85" spans="1:22" s="117" customFormat="1" ht="38.25">
      <c r="A85" s="2">
        <v>2</v>
      </c>
      <c r="B85" s="153" t="s">
        <v>208</v>
      </c>
      <c r="C85" s="154" t="s">
        <v>294</v>
      </c>
      <c r="D85" s="137">
        <v>14874</v>
      </c>
      <c r="E85" s="138"/>
      <c r="F85" s="110"/>
      <c r="G85" s="111">
        <f aca="true" t="shared" si="20" ref="G85:G148">SUM(H85:L85)</f>
        <v>4000</v>
      </c>
      <c r="H85" s="133"/>
      <c r="I85" s="133"/>
      <c r="J85" s="155">
        <v>4000</v>
      </c>
      <c r="K85" s="155"/>
      <c r="L85" s="155"/>
      <c r="M85" s="272">
        <v>2896</v>
      </c>
      <c r="N85" s="305">
        <v>4000</v>
      </c>
      <c r="O85" s="290">
        <f t="shared" si="19"/>
        <v>10874</v>
      </c>
      <c r="P85" s="311">
        <f t="shared" si="17"/>
        <v>1</v>
      </c>
      <c r="Q85" s="156" t="s">
        <v>40</v>
      </c>
      <c r="V85" s="118"/>
    </row>
    <row r="86" spans="1:22" s="117" customFormat="1" ht="33.75">
      <c r="A86" s="2">
        <v>3</v>
      </c>
      <c r="B86" s="153" t="s">
        <v>209</v>
      </c>
      <c r="C86" s="164" t="s">
        <v>293</v>
      </c>
      <c r="D86" s="137">
        <v>13338</v>
      </c>
      <c r="E86" s="138"/>
      <c r="F86" s="110"/>
      <c r="G86" s="111">
        <f t="shared" si="20"/>
        <v>8600</v>
      </c>
      <c r="H86" s="133"/>
      <c r="I86" s="133"/>
      <c r="J86" s="155">
        <v>8600</v>
      </c>
      <c r="K86" s="155"/>
      <c r="L86" s="155"/>
      <c r="M86" s="272">
        <v>8600</v>
      </c>
      <c r="N86" s="305">
        <v>8600</v>
      </c>
      <c r="O86" s="290">
        <f t="shared" si="19"/>
        <v>4738</v>
      </c>
      <c r="P86" s="311">
        <f t="shared" si="17"/>
        <v>1</v>
      </c>
      <c r="Q86" s="156" t="s">
        <v>183</v>
      </c>
      <c r="V86" s="118"/>
    </row>
    <row r="87" spans="1:22" s="117" customFormat="1" ht="33.75">
      <c r="A87" s="2">
        <v>4</v>
      </c>
      <c r="B87" s="153" t="s">
        <v>210</v>
      </c>
      <c r="C87" s="156" t="s">
        <v>295</v>
      </c>
      <c r="D87" s="137">
        <v>4900</v>
      </c>
      <c r="E87" s="138"/>
      <c r="F87" s="110"/>
      <c r="G87" s="111">
        <f t="shared" si="20"/>
        <v>4500</v>
      </c>
      <c r="H87" s="133"/>
      <c r="I87" s="133"/>
      <c r="J87" s="155">
        <v>4500</v>
      </c>
      <c r="K87" s="155"/>
      <c r="L87" s="155"/>
      <c r="M87" s="272">
        <v>4500</v>
      </c>
      <c r="N87" s="305">
        <v>4500</v>
      </c>
      <c r="O87" s="290">
        <f t="shared" si="19"/>
        <v>400</v>
      </c>
      <c r="P87" s="311">
        <f t="shared" si="17"/>
        <v>1</v>
      </c>
      <c r="Q87" s="156" t="s">
        <v>56</v>
      </c>
      <c r="V87" s="118"/>
    </row>
    <row r="88" spans="1:22" s="117" customFormat="1" ht="33.75">
      <c r="A88" s="2">
        <v>5</v>
      </c>
      <c r="B88" s="153" t="s">
        <v>211</v>
      </c>
      <c r="C88" s="156" t="s">
        <v>296</v>
      </c>
      <c r="D88" s="137">
        <v>13500</v>
      </c>
      <c r="E88" s="138"/>
      <c r="F88" s="110"/>
      <c r="G88" s="111">
        <f t="shared" si="20"/>
        <v>10717</v>
      </c>
      <c r="H88" s="133">
        <v>4217</v>
      </c>
      <c r="I88" s="133"/>
      <c r="J88" s="155">
        <v>6500</v>
      </c>
      <c r="K88" s="155"/>
      <c r="L88" s="155"/>
      <c r="M88" s="272">
        <v>10717</v>
      </c>
      <c r="N88" s="305">
        <v>10717</v>
      </c>
      <c r="O88" s="290">
        <f t="shared" si="19"/>
        <v>2783</v>
      </c>
      <c r="P88" s="311">
        <f t="shared" si="17"/>
        <v>1</v>
      </c>
      <c r="Q88" s="156" t="s">
        <v>83</v>
      </c>
      <c r="V88" s="118"/>
    </row>
    <row r="89" spans="1:22" s="117" customFormat="1" ht="33.75">
      <c r="A89" s="2">
        <v>6</v>
      </c>
      <c r="B89" s="153" t="s">
        <v>212</v>
      </c>
      <c r="C89" s="156" t="s">
        <v>297</v>
      </c>
      <c r="D89" s="137">
        <v>10400</v>
      </c>
      <c r="E89" s="138"/>
      <c r="F89" s="110"/>
      <c r="G89" s="111">
        <f t="shared" si="20"/>
        <v>9500</v>
      </c>
      <c r="H89" s="133">
        <v>3000</v>
      </c>
      <c r="I89" s="133"/>
      <c r="J89" s="155">
        <v>6500</v>
      </c>
      <c r="K89" s="155"/>
      <c r="L89" s="155"/>
      <c r="M89" s="272">
        <v>9026</v>
      </c>
      <c r="N89" s="305">
        <v>9026</v>
      </c>
      <c r="O89" s="290">
        <f t="shared" si="19"/>
        <v>900</v>
      </c>
      <c r="P89" s="311">
        <f t="shared" si="17"/>
        <v>0.9501052631578948</v>
      </c>
      <c r="Q89" s="156" t="s">
        <v>190</v>
      </c>
      <c r="V89" s="118"/>
    </row>
    <row r="90" spans="1:22" s="117" customFormat="1" ht="33.75">
      <c r="A90" s="2">
        <v>7</v>
      </c>
      <c r="B90" s="153" t="s">
        <v>213</v>
      </c>
      <c r="C90" s="156" t="s">
        <v>291</v>
      </c>
      <c r="D90" s="137">
        <v>12000</v>
      </c>
      <c r="E90" s="138"/>
      <c r="F90" s="110"/>
      <c r="G90" s="111">
        <f t="shared" si="20"/>
        <v>3400</v>
      </c>
      <c r="H90" s="133"/>
      <c r="I90" s="133"/>
      <c r="J90" s="155">
        <v>3400</v>
      </c>
      <c r="K90" s="155"/>
      <c r="L90" s="155"/>
      <c r="M90" s="272">
        <v>3308</v>
      </c>
      <c r="N90" s="305">
        <v>3308</v>
      </c>
      <c r="O90" s="290">
        <f t="shared" si="19"/>
        <v>8600</v>
      </c>
      <c r="P90" s="311">
        <f t="shared" si="17"/>
        <v>0.9729411764705882</v>
      </c>
      <c r="Q90" s="156" t="s">
        <v>190</v>
      </c>
      <c r="V90" s="118"/>
    </row>
    <row r="91" spans="1:22" s="117" customFormat="1" ht="38.25">
      <c r="A91" s="2">
        <v>8</v>
      </c>
      <c r="B91" s="153" t="s">
        <v>222</v>
      </c>
      <c r="C91" s="154" t="s">
        <v>298</v>
      </c>
      <c r="D91" s="137">
        <v>20000</v>
      </c>
      <c r="E91" s="138"/>
      <c r="F91" s="110"/>
      <c r="G91" s="111">
        <f t="shared" si="20"/>
        <v>10000</v>
      </c>
      <c r="H91" s="133"/>
      <c r="I91" s="133"/>
      <c r="J91" s="155">
        <v>10000</v>
      </c>
      <c r="K91" s="155"/>
      <c r="L91" s="155"/>
      <c r="M91" s="272">
        <v>5505</v>
      </c>
      <c r="N91" s="305">
        <v>7505</v>
      </c>
      <c r="O91" s="290">
        <f t="shared" si="19"/>
        <v>10000</v>
      </c>
      <c r="P91" s="311">
        <f t="shared" si="17"/>
        <v>0.7505</v>
      </c>
      <c r="Q91" s="156" t="s">
        <v>56</v>
      </c>
      <c r="R91" s="118"/>
      <c r="V91" s="118"/>
    </row>
    <row r="92" spans="1:22" s="117" customFormat="1" ht="38.25">
      <c r="A92" s="2">
        <v>9</v>
      </c>
      <c r="B92" s="45" t="s">
        <v>199</v>
      </c>
      <c r="C92" s="157" t="s">
        <v>299</v>
      </c>
      <c r="D92" s="137">
        <v>33460</v>
      </c>
      <c r="E92" s="138"/>
      <c r="F92" s="110"/>
      <c r="G92" s="111">
        <f t="shared" si="20"/>
        <v>10000</v>
      </c>
      <c r="H92" s="133"/>
      <c r="I92" s="133"/>
      <c r="J92" s="155"/>
      <c r="K92" s="155"/>
      <c r="L92" s="133">
        <v>10000</v>
      </c>
      <c r="M92" s="267">
        <v>968</v>
      </c>
      <c r="N92" s="78">
        <v>3823</v>
      </c>
      <c r="O92" s="290">
        <f t="shared" si="19"/>
        <v>23460</v>
      </c>
      <c r="P92" s="311">
        <f t="shared" si="17"/>
        <v>0.3823</v>
      </c>
      <c r="Q92" s="113" t="s">
        <v>180</v>
      </c>
      <c r="V92" s="118"/>
    </row>
    <row r="93" spans="1:22" s="117" customFormat="1" ht="45">
      <c r="A93" s="2">
        <v>10</v>
      </c>
      <c r="B93" s="116" t="s">
        <v>350</v>
      </c>
      <c r="C93" s="20" t="s">
        <v>351</v>
      </c>
      <c r="D93" s="38">
        <v>20037</v>
      </c>
      <c r="E93" s="69"/>
      <c r="F93" s="110"/>
      <c r="G93" s="111">
        <f t="shared" si="20"/>
        <v>7000</v>
      </c>
      <c r="H93" s="111"/>
      <c r="I93" s="111"/>
      <c r="J93" s="111"/>
      <c r="K93" s="111">
        <v>7000</v>
      </c>
      <c r="L93" s="111"/>
      <c r="M93" s="268">
        <v>7000</v>
      </c>
      <c r="N93" s="79">
        <v>7000</v>
      </c>
      <c r="O93" s="290">
        <f t="shared" si="19"/>
        <v>13037</v>
      </c>
      <c r="P93" s="311">
        <f t="shared" si="17"/>
        <v>1</v>
      </c>
      <c r="Q93" s="113" t="s">
        <v>23</v>
      </c>
      <c r="T93" s="118"/>
      <c r="V93" s="118"/>
    </row>
    <row r="94" spans="1:22" s="117" customFormat="1" ht="38.25">
      <c r="A94" s="2">
        <v>11</v>
      </c>
      <c r="B94" s="45" t="s">
        <v>342</v>
      </c>
      <c r="C94" s="20" t="s">
        <v>406</v>
      </c>
      <c r="D94" s="137">
        <v>14700</v>
      </c>
      <c r="E94" s="138"/>
      <c r="F94" s="110"/>
      <c r="G94" s="111">
        <f t="shared" si="20"/>
        <v>7000</v>
      </c>
      <c r="H94" s="133">
        <v>2000</v>
      </c>
      <c r="I94" s="133"/>
      <c r="J94" s="155"/>
      <c r="K94" s="155">
        <v>5000</v>
      </c>
      <c r="L94" s="133"/>
      <c r="M94" s="267">
        <v>7000</v>
      </c>
      <c r="N94" s="78">
        <v>7000</v>
      </c>
      <c r="O94" s="290">
        <f t="shared" si="19"/>
        <v>7700</v>
      </c>
      <c r="P94" s="311">
        <f t="shared" si="17"/>
        <v>1</v>
      </c>
      <c r="Q94" s="156" t="s">
        <v>207</v>
      </c>
      <c r="V94" s="118"/>
    </row>
    <row r="95" spans="1:22" s="117" customFormat="1" ht="33.75">
      <c r="A95" s="2">
        <v>12</v>
      </c>
      <c r="B95" s="116" t="s">
        <v>407</v>
      </c>
      <c r="C95" s="20" t="s">
        <v>408</v>
      </c>
      <c r="D95" s="137">
        <v>58000</v>
      </c>
      <c r="E95" s="138"/>
      <c r="F95" s="110"/>
      <c r="G95" s="111">
        <f t="shared" si="20"/>
        <v>18000</v>
      </c>
      <c r="H95" s="133"/>
      <c r="I95" s="133"/>
      <c r="J95" s="155"/>
      <c r="K95" s="155">
        <v>18000</v>
      </c>
      <c r="L95" s="133"/>
      <c r="M95" s="267">
        <v>14530</v>
      </c>
      <c r="N95" s="78">
        <v>18000</v>
      </c>
      <c r="O95" s="290">
        <f t="shared" si="19"/>
        <v>40000</v>
      </c>
      <c r="P95" s="311">
        <f t="shared" si="17"/>
        <v>1</v>
      </c>
      <c r="Q95" s="156" t="s">
        <v>207</v>
      </c>
      <c r="V95" s="118"/>
    </row>
    <row r="96" spans="1:22" s="117" customFormat="1" ht="58.5" customHeight="1">
      <c r="A96" s="2">
        <v>13</v>
      </c>
      <c r="B96" s="116" t="s">
        <v>440</v>
      </c>
      <c r="C96" s="20" t="s">
        <v>441</v>
      </c>
      <c r="D96" s="137">
        <v>52500</v>
      </c>
      <c r="E96" s="138"/>
      <c r="F96" s="110"/>
      <c r="G96" s="111">
        <f t="shared" si="20"/>
        <v>3000</v>
      </c>
      <c r="H96" s="133"/>
      <c r="I96" s="133"/>
      <c r="J96" s="155"/>
      <c r="K96" s="155">
        <v>3000</v>
      </c>
      <c r="L96" s="133"/>
      <c r="M96" s="267">
        <v>3000</v>
      </c>
      <c r="N96" s="78">
        <v>3000</v>
      </c>
      <c r="O96" s="290">
        <f t="shared" si="19"/>
        <v>49500</v>
      </c>
      <c r="P96" s="311">
        <f t="shared" si="17"/>
        <v>1</v>
      </c>
      <c r="Q96" s="156" t="s">
        <v>269</v>
      </c>
      <c r="V96" s="118"/>
    </row>
    <row r="97" spans="1:22" s="117" customFormat="1" ht="38.25">
      <c r="A97" s="2">
        <v>14</v>
      </c>
      <c r="B97" s="45" t="s">
        <v>301</v>
      </c>
      <c r="C97" s="157" t="s">
        <v>300</v>
      </c>
      <c r="D97" s="137">
        <v>47300</v>
      </c>
      <c r="E97" s="138"/>
      <c r="F97" s="110"/>
      <c r="G97" s="111">
        <f t="shared" si="20"/>
        <v>10150</v>
      </c>
      <c r="H97" s="133"/>
      <c r="I97" s="133"/>
      <c r="J97" s="155"/>
      <c r="K97" s="155"/>
      <c r="L97" s="133">
        <v>10150</v>
      </c>
      <c r="M97" s="267">
        <v>4732</v>
      </c>
      <c r="N97" s="78">
        <v>7777</v>
      </c>
      <c r="O97" s="290">
        <f t="shared" si="19"/>
        <v>37150</v>
      </c>
      <c r="P97" s="311">
        <f t="shared" si="17"/>
        <v>0.7662068965517241</v>
      </c>
      <c r="Q97" s="113" t="s">
        <v>180</v>
      </c>
      <c r="V97" s="118"/>
    </row>
    <row r="98" spans="1:22" s="114" customFormat="1" ht="15.75">
      <c r="A98" s="94" t="s">
        <v>66</v>
      </c>
      <c r="B98" s="120" t="s">
        <v>67</v>
      </c>
      <c r="C98" s="121"/>
      <c r="D98" s="90"/>
      <c r="E98" s="165"/>
      <c r="F98" s="123">
        <v>11000</v>
      </c>
      <c r="G98" s="111">
        <f>G99</f>
        <v>24440</v>
      </c>
      <c r="H98" s="111">
        <f aca="true" t="shared" si="21" ref="H98:N98">H99</f>
        <v>6440</v>
      </c>
      <c r="I98" s="111">
        <f t="shared" si="21"/>
        <v>18000</v>
      </c>
      <c r="J98" s="111">
        <f t="shared" si="21"/>
        <v>0</v>
      </c>
      <c r="K98" s="111">
        <f t="shared" si="21"/>
        <v>0</v>
      </c>
      <c r="L98" s="111">
        <f t="shared" si="21"/>
        <v>0</v>
      </c>
      <c r="M98" s="268">
        <f t="shared" si="21"/>
        <v>22630</v>
      </c>
      <c r="N98" s="79">
        <f t="shared" si="21"/>
        <v>22985</v>
      </c>
      <c r="O98" s="290"/>
      <c r="P98" s="311">
        <f t="shared" si="17"/>
        <v>0.9404664484451718</v>
      </c>
      <c r="Q98" s="113"/>
      <c r="T98" s="115"/>
      <c r="V98" s="115"/>
    </row>
    <row r="99" spans="1:22" s="147" customFormat="1" ht="15.75">
      <c r="A99" s="166"/>
      <c r="B99" s="119" t="s">
        <v>37</v>
      </c>
      <c r="C99" s="167"/>
      <c r="D99" s="89"/>
      <c r="E99" s="126"/>
      <c r="F99" s="143">
        <v>11000</v>
      </c>
      <c r="G99" s="111">
        <f>SUM(G100:G102)</f>
        <v>24440</v>
      </c>
      <c r="H99" s="111">
        <f aca="true" t="shared" si="22" ref="H99:N99">SUM(H100:H102)</f>
        <v>6440</v>
      </c>
      <c r="I99" s="111">
        <f t="shared" si="22"/>
        <v>18000</v>
      </c>
      <c r="J99" s="111">
        <f t="shared" si="22"/>
        <v>0</v>
      </c>
      <c r="K99" s="111">
        <f t="shared" si="22"/>
        <v>0</v>
      </c>
      <c r="L99" s="111">
        <f t="shared" si="22"/>
        <v>0</v>
      </c>
      <c r="M99" s="268">
        <f t="shared" si="22"/>
        <v>22630</v>
      </c>
      <c r="N99" s="79">
        <f t="shared" si="22"/>
        <v>22985</v>
      </c>
      <c r="O99" s="290"/>
      <c r="P99" s="311">
        <f t="shared" si="17"/>
        <v>0.9404664484451718</v>
      </c>
      <c r="Q99" s="113"/>
      <c r="V99" s="148"/>
    </row>
    <row r="100" spans="1:22" s="117" customFormat="1" ht="63.75">
      <c r="A100" s="2">
        <v>1</v>
      </c>
      <c r="B100" s="150" t="s">
        <v>68</v>
      </c>
      <c r="C100" s="168" t="s">
        <v>69</v>
      </c>
      <c r="D100" s="162">
        <v>46969</v>
      </c>
      <c r="E100" s="163"/>
      <c r="F100" s="110">
        <v>10000</v>
      </c>
      <c r="G100" s="111">
        <f t="shared" si="20"/>
        <v>21440</v>
      </c>
      <c r="H100" s="169">
        <v>3440</v>
      </c>
      <c r="I100" s="169">
        <v>18000</v>
      </c>
      <c r="J100" s="133"/>
      <c r="K100" s="133"/>
      <c r="L100" s="133"/>
      <c r="M100" s="267">
        <v>19935</v>
      </c>
      <c r="N100" s="78">
        <v>20290</v>
      </c>
      <c r="O100" s="290">
        <f t="shared" si="19"/>
        <v>25529</v>
      </c>
      <c r="P100" s="311">
        <f t="shared" si="17"/>
        <v>0.9463619402985075</v>
      </c>
      <c r="Q100" s="113" t="s">
        <v>70</v>
      </c>
      <c r="S100" s="118"/>
      <c r="U100" s="118"/>
      <c r="V100" s="118"/>
    </row>
    <row r="101" spans="1:22" s="117" customFormat="1" ht="51">
      <c r="A101" s="2">
        <v>2</v>
      </c>
      <c r="B101" s="45" t="s">
        <v>71</v>
      </c>
      <c r="C101" s="170" t="s">
        <v>72</v>
      </c>
      <c r="D101" s="50">
        <v>4365</v>
      </c>
      <c r="E101" s="71"/>
      <c r="F101" s="110">
        <v>1000</v>
      </c>
      <c r="G101" s="111">
        <f t="shared" si="20"/>
        <v>1000</v>
      </c>
      <c r="H101" s="133">
        <v>1000</v>
      </c>
      <c r="I101" s="133"/>
      <c r="J101" s="133"/>
      <c r="K101" s="133"/>
      <c r="L101" s="133"/>
      <c r="M101" s="267">
        <v>695</v>
      </c>
      <c r="N101" s="78">
        <v>695</v>
      </c>
      <c r="O101" s="290">
        <f t="shared" si="19"/>
        <v>3365</v>
      </c>
      <c r="P101" s="311">
        <f t="shared" si="17"/>
        <v>0.695</v>
      </c>
      <c r="Q101" s="113" t="s">
        <v>73</v>
      </c>
      <c r="T101" s="118"/>
      <c r="V101" s="118"/>
    </row>
    <row r="102" spans="1:22" s="117" customFormat="1" ht="33.75">
      <c r="A102" s="2">
        <v>3</v>
      </c>
      <c r="B102" s="45" t="s">
        <v>219</v>
      </c>
      <c r="C102" s="170" t="s">
        <v>303</v>
      </c>
      <c r="D102" s="50">
        <v>31347</v>
      </c>
      <c r="E102" s="71"/>
      <c r="F102" s="110"/>
      <c r="G102" s="111">
        <f t="shared" si="20"/>
        <v>2000</v>
      </c>
      <c r="H102" s="133">
        <v>2000</v>
      </c>
      <c r="I102" s="133"/>
      <c r="J102" s="133"/>
      <c r="K102" s="133"/>
      <c r="L102" s="133"/>
      <c r="M102" s="267">
        <v>2000</v>
      </c>
      <c r="N102" s="78">
        <v>2000</v>
      </c>
      <c r="O102" s="290">
        <f t="shared" si="19"/>
        <v>29347</v>
      </c>
      <c r="P102" s="311">
        <f t="shared" si="17"/>
        <v>1</v>
      </c>
      <c r="Q102" s="113" t="s">
        <v>29</v>
      </c>
      <c r="U102" s="118"/>
      <c r="V102" s="118"/>
    </row>
    <row r="103" spans="1:22" s="147" customFormat="1" ht="15.75">
      <c r="A103" s="166" t="s">
        <v>74</v>
      </c>
      <c r="B103" s="120" t="s">
        <v>75</v>
      </c>
      <c r="C103" s="167"/>
      <c r="D103" s="88"/>
      <c r="E103" s="122"/>
      <c r="F103" s="123">
        <v>109500</v>
      </c>
      <c r="G103" s="111">
        <f>G104+G118</f>
        <v>132250</v>
      </c>
      <c r="H103" s="111">
        <f aca="true" t="shared" si="23" ref="H103:N103">H104+H118</f>
        <v>20150</v>
      </c>
      <c r="I103" s="111">
        <f t="shared" si="23"/>
        <v>112100</v>
      </c>
      <c r="J103" s="111">
        <f t="shared" si="23"/>
        <v>0</v>
      </c>
      <c r="K103" s="111">
        <f t="shared" si="23"/>
        <v>0</v>
      </c>
      <c r="L103" s="111">
        <f t="shared" si="23"/>
        <v>0</v>
      </c>
      <c r="M103" s="268">
        <f t="shared" si="23"/>
        <v>113027</v>
      </c>
      <c r="N103" s="79">
        <f t="shared" si="23"/>
        <v>114553</v>
      </c>
      <c r="O103" s="290"/>
      <c r="P103" s="311">
        <f t="shared" si="17"/>
        <v>0.8661852551984877</v>
      </c>
      <c r="Q103" s="113"/>
      <c r="T103" s="148"/>
      <c r="U103" s="148"/>
      <c r="V103" s="148"/>
    </row>
    <row r="104" spans="1:22" s="147" customFormat="1" ht="15.75">
      <c r="A104" s="166"/>
      <c r="B104" s="119" t="s">
        <v>37</v>
      </c>
      <c r="C104" s="167"/>
      <c r="D104" s="89"/>
      <c r="E104" s="126"/>
      <c r="F104" s="127">
        <v>35500</v>
      </c>
      <c r="G104" s="111">
        <f>SUM(G105:G117)</f>
        <v>33850</v>
      </c>
      <c r="H104" s="111">
        <f aca="true" t="shared" si="24" ref="H104:N104">SUM(H105:H117)</f>
        <v>150</v>
      </c>
      <c r="I104" s="111">
        <f t="shared" si="24"/>
        <v>33700</v>
      </c>
      <c r="J104" s="111">
        <f t="shared" si="24"/>
        <v>0</v>
      </c>
      <c r="K104" s="111">
        <f t="shared" si="24"/>
        <v>0</v>
      </c>
      <c r="L104" s="111">
        <f t="shared" si="24"/>
        <v>0</v>
      </c>
      <c r="M104" s="268">
        <f t="shared" si="24"/>
        <v>31235</v>
      </c>
      <c r="N104" s="79">
        <f t="shared" si="24"/>
        <v>31235</v>
      </c>
      <c r="O104" s="290"/>
      <c r="P104" s="311">
        <f t="shared" si="17"/>
        <v>0.9227474150664697</v>
      </c>
      <c r="Q104" s="113"/>
      <c r="V104" s="148"/>
    </row>
    <row r="105" spans="1:22" s="117" customFormat="1" ht="25.5">
      <c r="A105" s="2">
        <v>1</v>
      </c>
      <c r="B105" s="45" t="s">
        <v>76</v>
      </c>
      <c r="C105" s="170" t="s">
        <v>77</v>
      </c>
      <c r="D105" s="50">
        <v>29737</v>
      </c>
      <c r="E105" s="71"/>
      <c r="F105" s="110">
        <v>6000</v>
      </c>
      <c r="G105" s="111">
        <f t="shared" si="20"/>
        <v>6000</v>
      </c>
      <c r="H105" s="111"/>
      <c r="I105" s="111">
        <v>6000</v>
      </c>
      <c r="J105" s="111"/>
      <c r="K105" s="111"/>
      <c r="L105" s="111"/>
      <c r="M105" s="268">
        <v>5968</v>
      </c>
      <c r="N105" s="79">
        <v>5968</v>
      </c>
      <c r="O105" s="290">
        <f t="shared" si="19"/>
        <v>23737</v>
      </c>
      <c r="P105" s="311">
        <f t="shared" si="17"/>
        <v>0.9946666666666667</v>
      </c>
      <c r="Q105" s="113" t="s">
        <v>78</v>
      </c>
      <c r="V105" s="118"/>
    </row>
    <row r="106" spans="1:22" s="117" customFormat="1" ht="33.75">
      <c r="A106" s="2">
        <v>2</v>
      </c>
      <c r="B106" s="45" t="s">
        <v>79</v>
      </c>
      <c r="C106" s="170" t="s">
        <v>80</v>
      </c>
      <c r="D106" s="50">
        <v>33400</v>
      </c>
      <c r="E106" s="71"/>
      <c r="F106" s="110">
        <v>4000</v>
      </c>
      <c r="G106" s="111">
        <f t="shared" si="20"/>
        <v>3500</v>
      </c>
      <c r="H106" s="111"/>
      <c r="I106" s="111">
        <v>3500</v>
      </c>
      <c r="J106" s="111"/>
      <c r="K106" s="111"/>
      <c r="L106" s="111"/>
      <c r="M106" s="268">
        <v>3312</v>
      </c>
      <c r="N106" s="79">
        <v>3312</v>
      </c>
      <c r="O106" s="290">
        <f t="shared" si="19"/>
        <v>29900</v>
      </c>
      <c r="P106" s="311">
        <f t="shared" si="17"/>
        <v>0.9462857142857143</v>
      </c>
      <c r="Q106" s="113" t="s">
        <v>78</v>
      </c>
      <c r="U106" s="118"/>
      <c r="V106" s="118"/>
    </row>
    <row r="107" spans="1:22" s="117" customFormat="1" ht="45">
      <c r="A107" s="2">
        <v>3</v>
      </c>
      <c r="B107" s="45" t="s">
        <v>81</v>
      </c>
      <c r="C107" s="170" t="s">
        <v>82</v>
      </c>
      <c r="D107" s="50">
        <v>24942</v>
      </c>
      <c r="E107" s="71"/>
      <c r="F107" s="110">
        <v>2000</v>
      </c>
      <c r="G107" s="111">
        <f t="shared" si="20"/>
        <v>2000</v>
      </c>
      <c r="H107" s="111"/>
      <c r="I107" s="111">
        <v>2000</v>
      </c>
      <c r="J107" s="111"/>
      <c r="K107" s="111"/>
      <c r="L107" s="111"/>
      <c r="M107" s="268">
        <v>2000</v>
      </c>
      <c r="N107" s="79">
        <v>2000</v>
      </c>
      <c r="O107" s="290">
        <f t="shared" si="19"/>
        <v>22942</v>
      </c>
      <c r="P107" s="311">
        <f t="shared" si="17"/>
        <v>1</v>
      </c>
      <c r="Q107" s="113" t="s">
        <v>83</v>
      </c>
      <c r="V107" s="118"/>
    </row>
    <row r="108" spans="1:22" s="117" customFormat="1" ht="45">
      <c r="A108" s="2">
        <v>4</v>
      </c>
      <c r="B108" s="158" t="s">
        <v>84</v>
      </c>
      <c r="C108" s="22" t="s">
        <v>85</v>
      </c>
      <c r="D108" s="50">
        <v>11700</v>
      </c>
      <c r="E108" s="71"/>
      <c r="F108" s="110">
        <v>2000</v>
      </c>
      <c r="G108" s="111">
        <f t="shared" si="20"/>
        <v>1800</v>
      </c>
      <c r="H108" s="111"/>
      <c r="I108" s="111">
        <v>1800</v>
      </c>
      <c r="J108" s="111"/>
      <c r="K108" s="111"/>
      <c r="L108" s="111"/>
      <c r="M108" s="268">
        <v>1586</v>
      </c>
      <c r="N108" s="79">
        <v>1586</v>
      </c>
      <c r="O108" s="290">
        <f t="shared" si="19"/>
        <v>9900</v>
      </c>
      <c r="P108" s="311">
        <f t="shared" si="17"/>
        <v>0.8811111111111111</v>
      </c>
      <c r="Q108" s="113" t="s">
        <v>86</v>
      </c>
      <c r="V108" s="118"/>
    </row>
    <row r="109" spans="1:22" s="117" customFormat="1" ht="25.5">
      <c r="A109" s="2">
        <v>5</v>
      </c>
      <c r="B109" s="158" t="s">
        <v>87</v>
      </c>
      <c r="C109" s="22" t="s">
        <v>88</v>
      </c>
      <c r="D109" s="50">
        <v>28834</v>
      </c>
      <c r="E109" s="71"/>
      <c r="F109" s="110">
        <v>3000</v>
      </c>
      <c r="G109" s="111">
        <f t="shared" si="20"/>
        <v>2000</v>
      </c>
      <c r="H109" s="111"/>
      <c r="I109" s="111">
        <v>2000</v>
      </c>
      <c r="J109" s="111"/>
      <c r="K109" s="111"/>
      <c r="L109" s="111"/>
      <c r="M109" s="268">
        <v>2000</v>
      </c>
      <c r="N109" s="79">
        <v>2000</v>
      </c>
      <c r="O109" s="290">
        <f t="shared" si="19"/>
        <v>26834</v>
      </c>
      <c r="P109" s="311">
        <f t="shared" si="17"/>
        <v>1</v>
      </c>
      <c r="Q109" s="113" t="s">
        <v>89</v>
      </c>
      <c r="V109" s="118"/>
    </row>
    <row r="110" spans="1:22" s="117" customFormat="1" ht="38.25">
      <c r="A110" s="2">
        <v>6</v>
      </c>
      <c r="B110" s="45" t="s">
        <v>90</v>
      </c>
      <c r="C110" s="170" t="s">
        <v>91</v>
      </c>
      <c r="D110" s="50">
        <v>3735</v>
      </c>
      <c r="E110" s="71"/>
      <c r="F110" s="110">
        <v>2000</v>
      </c>
      <c r="G110" s="111">
        <f t="shared" si="20"/>
        <v>1300</v>
      </c>
      <c r="H110" s="111"/>
      <c r="I110" s="111">
        <v>1300</v>
      </c>
      <c r="J110" s="111"/>
      <c r="K110" s="111"/>
      <c r="L110" s="111"/>
      <c r="M110" s="268">
        <v>1274</v>
      </c>
      <c r="N110" s="79">
        <v>1274</v>
      </c>
      <c r="O110" s="290">
        <f t="shared" si="19"/>
        <v>2435</v>
      </c>
      <c r="P110" s="311">
        <f t="shared" si="17"/>
        <v>0.98</v>
      </c>
      <c r="Q110" s="113" t="s">
        <v>92</v>
      </c>
      <c r="V110" s="118"/>
    </row>
    <row r="111" spans="1:22" s="171" customFormat="1" ht="25.5">
      <c r="A111" s="2">
        <v>7</v>
      </c>
      <c r="B111" s="45" t="s">
        <v>344</v>
      </c>
      <c r="C111" s="170"/>
      <c r="D111" s="50"/>
      <c r="E111" s="71"/>
      <c r="F111" s="110"/>
      <c r="G111" s="111">
        <f>SUM(H111:L111)</f>
        <v>600</v>
      </c>
      <c r="H111" s="111"/>
      <c r="I111" s="111">
        <v>600</v>
      </c>
      <c r="J111" s="111"/>
      <c r="K111" s="111"/>
      <c r="L111" s="111"/>
      <c r="M111" s="268">
        <v>300</v>
      </c>
      <c r="N111" s="79">
        <v>300</v>
      </c>
      <c r="O111" s="290"/>
      <c r="P111" s="311">
        <f t="shared" si="17"/>
        <v>0.5</v>
      </c>
      <c r="Q111" s="113" t="s">
        <v>183</v>
      </c>
      <c r="V111" s="172"/>
    </row>
    <row r="112" spans="1:22" s="117" customFormat="1" ht="38.25">
      <c r="A112" s="2">
        <v>8</v>
      </c>
      <c r="B112" s="45" t="s">
        <v>93</v>
      </c>
      <c r="C112" s="170" t="s">
        <v>94</v>
      </c>
      <c r="D112" s="50">
        <v>6820</v>
      </c>
      <c r="E112" s="71"/>
      <c r="F112" s="110">
        <v>3500</v>
      </c>
      <c r="G112" s="111">
        <f t="shared" si="20"/>
        <v>3500</v>
      </c>
      <c r="H112" s="111"/>
      <c r="I112" s="111">
        <v>3500</v>
      </c>
      <c r="J112" s="111"/>
      <c r="K112" s="111"/>
      <c r="L112" s="111"/>
      <c r="M112" s="268">
        <v>3500</v>
      </c>
      <c r="N112" s="79">
        <v>3500</v>
      </c>
      <c r="O112" s="290">
        <f t="shared" si="19"/>
        <v>3320</v>
      </c>
      <c r="P112" s="311">
        <f t="shared" si="17"/>
        <v>1</v>
      </c>
      <c r="Q112" s="113" t="s">
        <v>78</v>
      </c>
      <c r="V112" s="118"/>
    </row>
    <row r="113" spans="1:22" s="117" customFormat="1" ht="15.75">
      <c r="A113" s="2">
        <v>9</v>
      </c>
      <c r="B113" s="45" t="s">
        <v>95</v>
      </c>
      <c r="C113" s="170"/>
      <c r="D113" s="50"/>
      <c r="E113" s="71"/>
      <c r="F113" s="110">
        <v>1000</v>
      </c>
      <c r="G113" s="111">
        <f t="shared" si="20"/>
        <v>1000</v>
      </c>
      <c r="H113" s="111"/>
      <c r="I113" s="111">
        <v>1000</v>
      </c>
      <c r="J113" s="111"/>
      <c r="K113" s="111"/>
      <c r="L113" s="111"/>
      <c r="M113" s="268">
        <v>480</v>
      </c>
      <c r="N113" s="79">
        <v>480</v>
      </c>
      <c r="O113" s="290"/>
      <c r="P113" s="311">
        <f t="shared" si="17"/>
        <v>0.48</v>
      </c>
      <c r="Q113" s="113" t="s">
        <v>289</v>
      </c>
      <c r="V113" s="118"/>
    </row>
    <row r="114" spans="1:22" s="117" customFormat="1" ht="25.5">
      <c r="A114" s="2">
        <v>10</v>
      </c>
      <c r="B114" s="45" t="s">
        <v>452</v>
      </c>
      <c r="C114" s="170"/>
      <c r="D114" s="50"/>
      <c r="E114" s="71"/>
      <c r="F114" s="110"/>
      <c r="G114" s="111">
        <f t="shared" si="20"/>
        <v>500</v>
      </c>
      <c r="H114" s="111"/>
      <c r="I114" s="111">
        <v>500</v>
      </c>
      <c r="J114" s="111"/>
      <c r="K114" s="111"/>
      <c r="L114" s="111"/>
      <c r="M114" s="268">
        <v>500</v>
      </c>
      <c r="N114" s="79">
        <v>500</v>
      </c>
      <c r="O114" s="290"/>
      <c r="P114" s="311">
        <f t="shared" si="17"/>
        <v>1</v>
      </c>
      <c r="Q114" s="113"/>
      <c r="V114" s="118"/>
    </row>
    <row r="115" spans="1:22" s="117" customFormat="1" ht="38.25">
      <c r="A115" s="2">
        <v>11</v>
      </c>
      <c r="B115" s="45" t="s">
        <v>96</v>
      </c>
      <c r="C115" s="170"/>
      <c r="D115" s="50"/>
      <c r="E115" s="71"/>
      <c r="F115" s="110">
        <v>10000</v>
      </c>
      <c r="G115" s="111">
        <f t="shared" si="20"/>
        <v>10000</v>
      </c>
      <c r="H115" s="111"/>
      <c r="I115" s="111">
        <v>10000</v>
      </c>
      <c r="J115" s="111"/>
      <c r="K115" s="111"/>
      <c r="L115" s="111"/>
      <c r="M115" s="268">
        <v>9465</v>
      </c>
      <c r="N115" s="79">
        <v>9465</v>
      </c>
      <c r="O115" s="290"/>
      <c r="P115" s="311">
        <f t="shared" si="17"/>
        <v>0.9465</v>
      </c>
      <c r="Q115" s="113" t="s">
        <v>289</v>
      </c>
      <c r="V115" s="118"/>
    </row>
    <row r="116" spans="1:22" s="117" customFormat="1" ht="33.75">
      <c r="A116" s="2">
        <v>12</v>
      </c>
      <c r="B116" s="45" t="s">
        <v>319</v>
      </c>
      <c r="C116" s="170" t="s">
        <v>318</v>
      </c>
      <c r="D116" s="50">
        <v>4000</v>
      </c>
      <c r="E116" s="71"/>
      <c r="F116" s="110"/>
      <c r="G116" s="111">
        <f t="shared" si="20"/>
        <v>1650</v>
      </c>
      <c r="H116" s="173">
        <v>150</v>
      </c>
      <c r="I116" s="173">
        <v>1500</v>
      </c>
      <c r="J116" s="111"/>
      <c r="K116" s="111"/>
      <c r="L116" s="111"/>
      <c r="M116" s="268">
        <v>850</v>
      </c>
      <c r="N116" s="79">
        <v>850</v>
      </c>
      <c r="O116" s="290">
        <f t="shared" si="19"/>
        <v>2350</v>
      </c>
      <c r="P116" s="311">
        <f t="shared" si="17"/>
        <v>0.5151515151515151</v>
      </c>
      <c r="Q116" s="113" t="s">
        <v>187</v>
      </c>
      <c r="V116" s="118"/>
    </row>
    <row r="117" spans="1:22" s="117" customFormat="1" ht="15.75">
      <c r="A117" s="2">
        <v>13</v>
      </c>
      <c r="B117" s="45" t="s">
        <v>321</v>
      </c>
      <c r="C117" s="170"/>
      <c r="D117" s="50"/>
      <c r="E117" s="71"/>
      <c r="F117" s="110">
        <v>2000</v>
      </c>
      <c r="G117" s="111">
        <f t="shared" si="20"/>
        <v>0</v>
      </c>
      <c r="H117" s="111"/>
      <c r="I117" s="111">
        <v>0</v>
      </c>
      <c r="J117" s="111"/>
      <c r="K117" s="111"/>
      <c r="L117" s="111"/>
      <c r="M117" s="268"/>
      <c r="N117" s="79"/>
      <c r="O117" s="290">
        <f t="shared" si="19"/>
        <v>0</v>
      </c>
      <c r="P117" s="311"/>
      <c r="Q117" s="113" t="s">
        <v>78</v>
      </c>
      <c r="V117" s="118"/>
    </row>
    <row r="118" spans="1:22" s="129" customFormat="1" ht="15.75">
      <c r="A118" s="124"/>
      <c r="B118" s="119" t="s">
        <v>97</v>
      </c>
      <c r="C118" s="174"/>
      <c r="D118" s="89"/>
      <c r="E118" s="126"/>
      <c r="F118" s="127">
        <v>74000</v>
      </c>
      <c r="G118" s="111">
        <f aca="true" t="shared" si="25" ref="G118:N118">SUM(G119:G128)</f>
        <v>98400</v>
      </c>
      <c r="H118" s="111">
        <f t="shared" si="25"/>
        <v>20000</v>
      </c>
      <c r="I118" s="111">
        <f t="shared" si="25"/>
        <v>78400</v>
      </c>
      <c r="J118" s="111">
        <f t="shared" si="25"/>
        <v>0</v>
      </c>
      <c r="K118" s="111">
        <f t="shared" si="25"/>
        <v>0</v>
      </c>
      <c r="L118" s="111">
        <f t="shared" si="25"/>
        <v>0</v>
      </c>
      <c r="M118" s="268">
        <f t="shared" si="25"/>
        <v>81792</v>
      </c>
      <c r="N118" s="79">
        <f t="shared" si="25"/>
        <v>83318</v>
      </c>
      <c r="O118" s="290"/>
      <c r="P118" s="311">
        <f t="shared" si="17"/>
        <v>0.8467276422764227</v>
      </c>
      <c r="Q118" s="128"/>
      <c r="V118" s="130"/>
    </row>
    <row r="119" spans="1:22" s="171" customFormat="1" ht="22.5">
      <c r="A119" s="2">
        <v>1</v>
      </c>
      <c r="B119" s="45" t="s">
        <v>98</v>
      </c>
      <c r="C119" s="170" t="s">
        <v>99</v>
      </c>
      <c r="D119" s="50">
        <v>106600</v>
      </c>
      <c r="E119" s="71"/>
      <c r="F119" s="110">
        <v>30000</v>
      </c>
      <c r="G119" s="111">
        <f t="shared" si="20"/>
        <v>50000</v>
      </c>
      <c r="H119" s="111">
        <v>20000</v>
      </c>
      <c r="I119" s="111">
        <v>30000</v>
      </c>
      <c r="J119" s="111"/>
      <c r="K119" s="111"/>
      <c r="L119" s="111"/>
      <c r="M119" s="268">
        <v>34954</v>
      </c>
      <c r="N119" s="79">
        <v>35254</v>
      </c>
      <c r="O119" s="290">
        <f t="shared" si="19"/>
        <v>56600</v>
      </c>
      <c r="P119" s="311">
        <f t="shared" si="17"/>
        <v>0.70508</v>
      </c>
      <c r="Q119" s="20" t="s">
        <v>100</v>
      </c>
      <c r="V119" s="172"/>
    </row>
    <row r="120" spans="1:22" s="171" customFormat="1" ht="25.5">
      <c r="A120" s="2">
        <v>2</v>
      </c>
      <c r="B120" s="45" t="s">
        <v>101</v>
      </c>
      <c r="C120" s="170" t="s">
        <v>102</v>
      </c>
      <c r="D120" s="38">
        <v>39285</v>
      </c>
      <c r="E120" s="69"/>
      <c r="F120" s="110">
        <v>8000</v>
      </c>
      <c r="G120" s="111">
        <f t="shared" si="20"/>
        <v>17000</v>
      </c>
      <c r="H120" s="111"/>
      <c r="I120" s="111">
        <v>17000</v>
      </c>
      <c r="J120" s="111"/>
      <c r="K120" s="111"/>
      <c r="L120" s="111"/>
      <c r="M120" s="268">
        <v>17000</v>
      </c>
      <c r="N120" s="79">
        <v>17000</v>
      </c>
      <c r="O120" s="290">
        <f t="shared" si="19"/>
        <v>22285</v>
      </c>
      <c r="P120" s="311">
        <f t="shared" si="17"/>
        <v>1</v>
      </c>
      <c r="Q120" s="113" t="s">
        <v>78</v>
      </c>
      <c r="V120" s="172"/>
    </row>
    <row r="121" spans="1:22" s="171" customFormat="1" ht="38.25">
      <c r="A121" s="2">
        <v>3</v>
      </c>
      <c r="B121" s="45" t="s">
        <v>103</v>
      </c>
      <c r="C121" s="170" t="s">
        <v>104</v>
      </c>
      <c r="D121" s="50">
        <v>4324</v>
      </c>
      <c r="E121" s="71"/>
      <c r="F121" s="110">
        <v>3000</v>
      </c>
      <c r="G121" s="111">
        <f t="shared" si="20"/>
        <v>4000</v>
      </c>
      <c r="H121" s="111"/>
      <c r="I121" s="111">
        <v>4000</v>
      </c>
      <c r="J121" s="111"/>
      <c r="K121" s="111"/>
      <c r="L121" s="111"/>
      <c r="M121" s="268">
        <v>3859</v>
      </c>
      <c r="N121" s="79">
        <v>3859</v>
      </c>
      <c r="O121" s="290">
        <f t="shared" si="19"/>
        <v>324</v>
      </c>
      <c r="P121" s="311">
        <f t="shared" si="17"/>
        <v>0.96475</v>
      </c>
      <c r="Q121" s="113" t="s">
        <v>78</v>
      </c>
      <c r="V121" s="172"/>
    </row>
    <row r="122" spans="1:22" s="171" customFormat="1" ht="38.25">
      <c r="A122" s="2">
        <v>4</v>
      </c>
      <c r="B122" s="45" t="s">
        <v>105</v>
      </c>
      <c r="C122" s="175" t="s">
        <v>106</v>
      </c>
      <c r="D122" s="38">
        <v>7690</v>
      </c>
      <c r="E122" s="69"/>
      <c r="F122" s="110">
        <v>4000</v>
      </c>
      <c r="G122" s="111">
        <f t="shared" si="20"/>
        <v>6000</v>
      </c>
      <c r="H122" s="111"/>
      <c r="I122" s="111">
        <v>6000</v>
      </c>
      <c r="J122" s="111"/>
      <c r="K122" s="111"/>
      <c r="L122" s="111"/>
      <c r="M122" s="268">
        <v>5805</v>
      </c>
      <c r="N122" s="79">
        <v>5805</v>
      </c>
      <c r="O122" s="290">
        <f t="shared" si="19"/>
        <v>1690</v>
      </c>
      <c r="P122" s="311">
        <f t="shared" si="17"/>
        <v>0.9675</v>
      </c>
      <c r="Q122" s="113" t="s">
        <v>78</v>
      </c>
      <c r="V122" s="172"/>
    </row>
    <row r="123" spans="1:22" s="171" customFormat="1" ht="25.5">
      <c r="A123" s="2">
        <v>5</v>
      </c>
      <c r="B123" s="45" t="s">
        <v>107</v>
      </c>
      <c r="C123" s="170" t="s">
        <v>108</v>
      </c>
      <c r="D123" s="50">
        <v>5869</v>
      </c>
      <c r="E123" s="71"/>
      <c r="F123" s="110">
        <v>3300</v>
      </c>
      <c r="G123" s="111">
        <f t="shared" si="20"/>
        <v>5000</v>
      </c>
      <c r="H123" s="111"/>
      <c r="I123" s="111">
        <v>5000</v>
      </c>
      <c r="J123" s="111"/>
      <c r="K123" s="111"/>
      <c r="L123" s="111"/>
      <c r="M123" s="268">
        <v>5000</v>
      </c>
      <c r="N123" s="79">
        <v>5000</v>
      </c>
      <c r="O123" s="290">
        <f t="shared" si="19"/>
        <v>869</v>
      </c>
      <c r="P123" s="311">
        <f t="shared" si="17"/>
        <v>1</v>
      </c>
      <c r="Q123" s="113" t="s">
        <v>78</v>
      </c>
      <c r="V123" s="172"/>
    </row>
    <row r="124" spans="1:22" s="171" customFormat="1" ht="15.75" customHeight="1">
      <c r="A124" s="2">
        <v>6</v>
      </c>
      <c r="B124" s="45" t="s">
        <v>109</v>
      </c>
      <c r="C124" s="170"/>
      <c r="D124" s="50"/>
      <c r="E124" s="71"/>
      <c r="F124" s="110">
        <v>3000</v>
      </c>
      <c r="G124" s="111">
        <f t="shared" si="20"/>
        <v>0</v>
      </c>
      <c r="H124" s="111"/>
      <c r="I124" s="111">
        <v>0</v>
      </c>
      <c r="J124" s="111"/>
      <c r="K124" s="111"/>
      <c r="L124" s="111"/>
      <c r="M124" s="268"/>
      <c r="N124" s="79"/>
      <c r="O124" s="290">
        <f t="shared" si="19"/>
        <v>0</v>
      </c>
      <c r="P124" s="311"/>
      <c r="Q124" s="20" t="s">
        <v>110</v>
      </c>
      <c r="V124" s="172"/>
    </row>
    <row r="125" spans="1:22" s="171" customFormat="1" ht="25.5">
      <c r="A125" s="2">
        <v>7</v>
      </c>
      <c r="B125" s="45" t="s">
        <v>111</v>
      </c>
      <c r="C125" s="170" t="s">
        <v>112</v>
      </c>
      <c r="D125" s="50">
        <v>9780</v>
      </c>
      <c r="E125" s="71"/>
      <c r="F125" s="110">
        <v>5000</v>
      </c>
      <c r="G125" s="111">
        <f t="shared" si="20"/>
        <v>5000</v>
      </c>
      <c r="H125" s="111"/>
      <c r="I125" s="111">
        <v>5000</v>
      </c>
      <c r="J125" s="111"/>
      <c r="K125" s="111"/>
      <c r="L125" s="111"/>
      <c r="M125" s="268">
        <v>4635</v>
      </c>
      <c r="N125" s="79">
        <v>5000</v>
      </c>
      <c r="O125" s="290">
        <f t="shared" si="19"/>
        <v>4780</v>
      </c>
      <c r="P125" s="311">
        <f t="shared" si="17"/>
        <v>1</v>
      </c>
      <c r="Q125" s="113" t="s">
        <v>78</v>
      </c>
      <c r="V125" s="172"/>
    </row>
    <row r="126" spans="1:22" s="171" customFormat="1" ht="25.5">
      <c r="A126" s="2">
        <v>8</v>
      </c>
      <c r="B126" s="45" t="s">
        <v>113</v>
      </c>
      <c r="C126" s="170"/>
      <c r="D126" s="50"/>
      <c r="E126" s="71"/>
      <c r="F126" s="110">
        <v>8000</v>
      </c>
      <c r="G126" s="111">
        <f t="shared" si="20"/>
        <v>0</v>
      </c>
      <c r="H126" s="111">
        <v>0</v>
      </c>
      <c r="I126" s="111"/>
      <c r="J126" s="111"/>
      <c r="K126" s="111"/>
      <c r="L126" s="111"/>
      <c r="M126" s="268"/>
      <c r="N126" s="79"/>
      <c r="O126" s="290">
        <f t="shared" si="19"/>
        <v>0</v>
      </c>
      <c r="P126" s="311"/>
      <c r="Q126" s="113" t="s">
        <v>78</v>
      </c>
      <c r="V126" s="172"/>
    </row>
    <row r="127" spans="1:22" s="171" customFormat="1" ht="33.75">
      <c r="A127" s="2">
        <v>9</v>
      </c>
      <c r="B127" s="45" t="s">
        <v>114</v>
      </c>
      <c r="C127" s="170" t="s">
        <v>115</v>
      </c>
      <c r="D127" s="50">
        <v>11967</v>
      </c>
      <c r="E127" s="71"/>
      <c r="F127" s="110">
        <v>3700</v>
      </c>
      <c r="G127" s="111">
        <f t="shared" si="20"/>
        <v>3400</v>
      </c>
      <c r="H127" s="111"/>
      <c r="I127" s="111">
        <v>3400</v>
      </c>
      <c r="J127" s="111"/>
      <c r="K127" s="111"/>
      <c r="L127" s="111"/>
      <c r="M127" s="268">
        <v>2621</v>
      </c>
      <c r="N127" s="79">
        <v>3400</v>
      </c>
      <c r="O127" s="290">
        <f t="shared" si="19"/>
        <v>8567</v>
      </c>
      <c r="P127" s="311">
        <f t="shared" si="17"/>
        <v>1</v>
      </c>
      <c r="Q127" s="113" t="s">
        <v>86</v>
      </c>
      <c r="V127" s="172"/>
    </row>
    <row r="128" spans="1:22" s="171" customFormat="1" ht="38.25">
      <c r="A128" s="2">
        <v>10</v>
      </c>
      <c r="B128" s="45" t="s">
        <v>288</v>
      </c>
      <c r="C128" s="170" t="s">
        <v>116</v>
      </c>
      <c r="D128" s="50">
        <v>12401</v>
      </c>
      <c r="E128" s="71"/>
      <c r="F128" s="110">
        <v>6000</v>
      </c>
      <c r="G128" s="111">
        <f t="shared" si="20"/>
        <v>8000</v>
      </c>
      <c r="H128" s="111"/>
      <c r="I128" s="111">
        <v>8000</v>
      </c>
      <c r="J128" s="111"/>
      <c r="K128" s="111"/>
      <c r="L128" s="111"/>
      <c r="M128" s="268">
        <v>7918</v>
      </c>
      <c r="N128" s="79">
        <v>8000</v>
      </c>
      <c r="O128" s="290">
        <f t="shared" si="19"/>
        <v>4401</v>
      </c>
      <c r="P128" s="311">
        <f t="shared" si="17"/>
        <v>1</v>
      </c>
      <c r="Q128" s="113" t="s">
        <v>78</v>
      </c>
      <c r="V128" s="172"/>
    </row>
    <row r="129" spans="1:22" s="114" customFormat="1" ht="15.75">
      <c r="A129" s="94" t="s">
        <v>117</v>
      </c>
      <c r="B129" s="120" t="s">
        <v>118</v>
      </c>
      <c r="C129" s="121"/>
      <c r="D129" s="88"/>
      <c r="E129" s="122"/>
      <c r="F129" s="123">
        <v>7000</v>
      </c>
      <c r="G129" s="111">
        <f>G130+G135</f>
        <v>41000</v>
      </c>
      <c r="H129" s="111">
        <f aca="true" t="shared" si="26" ref="H129:N129">H130+H135</f>
        <v>0</v>
      </c>
      <c r="I129" s="111">
        <f t="shared" si="26"/>
        <v>29000</v>
      </c>
      <c r="J129" s="111">
        <f t="shared" si="26"/>
        <v>0</v>
      </c>
      <c r="K129" s="111">
        <f t="shared" si="26"/>
        <v>12000</v>
      </c>
      <c r="L129" s="111">
        <f t="shared" si="26"/>
        <v>0</v>
      </c>
      <c r="M129" s="268">
        <f t="shared" si="26"/>
        <v>33586</v>
      </c>
      <c r="N129" s="79">
        <f t="shared" si="26"/>
        <v>36386</v>
      </c>
      <c r="O129" s="290"/>
      <c r="P129" s="311">
        <f t="shared" si="17"/>
        <v>0.8874634146341464</v>
      </c>
      <c r="Q129" s="113"/>
      <c r="V129" s="115"/>
    </row>
    <row r="130" spans="1:22" s="114" customFormat="1" ht="15.75">
      <c r="A130" s="94"/>
      <c r="B130" s="119" t="s">
        <v>20</v>
      </c>
      <c r="C130" s="121"/>
      <c r="D130" s="88"/>
      <c r="E130" s="122"/>
      <c r="F130" s="127">
        <v>2000</v>
      </c>
      <c r="G130" s="111">
        <f>SUM(G131:G134)</f>
        <v>22000</v>
      </c>
      <c r="H130" s="111">
        <f aca="true" t="shared" si="27" ref="H130:N130">SUM(H131:H134)</f>
        <v>0</v>
      </c>
      <c r="I130" s="111">
        <f t="shared" si="27"/>
        <v>22000</v>
      </c>
      <c r="J130" s="111">
        <f t="shared" si="27"/>
        <v>0</v>
      </c>
      <c r="K130" s="111">
        <f t="shared" si="27"/>
        <v>0</v>
      </c>
      <c r="L130" s="111">
        <f t="shared" si="27"/>
        <v>0</v>
      </c>
      <c r="M130" s="268">
        <f t="shared" si="27"/>
        <v>19386</v>
      </c>
      <c r="N130" s="79">
        <f t="shared" si="27"/>
        <v>19386</v>
      </c>
      <c r="O130" s="290"/>
      <c r="P130" s="311">
        <f t="shared" si="17"/>
        <v>0.8811818181818182</v>
      </c>
      <c r="Q130" s="113"/>
      <c r="V130" s="115"/>
    </row>
    <row r="131" spans="1:22" s="114" customFormat="1" ht="15.75">
      <c r="A131" s="2">
        <v>1</v>
      </c>
      <c r="B131" s="45" t="s">
        <v>119</v>
      </c>
      <c r="C131" s="20" t="s">
        <v>120</v>
      </c>
      <c r="D131" s="50">
        <v>20430</v>
      </c>
      <c r="E131" s="71"/>
      <c r="F131" s="110">
        <v>2000</v>
      </c>
      <c r="G131" s="111">
        <f t="shared" si="20"/>
        <v>2000</v>
      </c>
      <c r="H131" s="111"/>
      <c r="I131" s="111">
        <v>2000</v>
      </c>
      <c r="J131" s="111"/>
      <c r="K131" s="111"/>
      <c r="L131" s="111"/>
      <c r="M131" s="268">
        <v>2000</v>
      </c>
      <c r="N131" s="79">
        <v>2000</v>
      </c>
      <c r="O131" s="290">
        <f t="shared" si="19"/>
        <v>18430</v>
      </c>
      <c r="P131" s="311">
        <f t="shared" si="17"/>
        <v>1</v>
      </c>
      <c r="Q131" s="113" t="s">
        <v>121</v>
      </c>
      <c r="V131" s="115"/>
    </row>
    <row r="132" spans="1:22" s="114" customFormat="1" ht="33.75">
      <c r="A132" s="2">
        <v>2</v>
      </c>
      <c r="B132" s="45" t="s">
        <v>201</v>
      </c>
      <c r="C132" s="170" t="s">
        <v>304</v>
      </c>
      <c r="D132" s="50">
        <v>4800</v>
      </c>
      <c r="E132" s="71"/>
      <c r="F132" s="110"/>
      <c r="G132" s="111">
        <f t="shared" si="20"/>
        <v>4800</v>
      </c>
      <c r="H132" s="111"/>
      <c r="I132" s="155">
        <v>4800</v>
      </c>
      <c r="J132" s="111"/>
      <c r="K132" s="111"/>
      <c r="L132" s="111"/>
      <c r="M132" s="268">
        <v>2424</v>
      </c>
      <c r="N132" s="79">
        <v>2424</v>
      </c>
      <c r="O132" s="290">
        <f t="shared" si="19"/>
        <v>0</v>
      </c>
      <c r="P132" s="311">
        <f t="shared" si="17"/>
        <v>0.505</v>
      </c>
      <c r="Q132" s="113" t="s">
        <v>233</v>
      </c>
      <c r="V132" s="115"/>
    </row>
    <row r="133" spans="1:22" s="114" customFormat="1" ht="25.5">
      <c r="A133" s="2">
        <v>3</v>
      </c>
      <c r="B133" s="45" t="s">
        <v>202</v>
      </c>
      <c r="C133" s="170" t="s">
        <v>305</v>
      </c>
      <c r="D133" s="50">
        <v>4300</v>
      </c>
      <c r="E133" s="71"/>
      <c r="F133" s="110"/>
      <c r="G133" s="111">
        <f t="shared" si="20"/>
        <v>4300</v>
      </c>
      <c r="H133" s="111"/>
      <c r="I133" s="155">
        <v>4300</v>
      </c>
      <c r="J133" s="111"/>
      <c r="K133" s="111"/>
      <c r="L133" s="111"/>
      <c r="M133" s="268">
        <v>4062</v>
      </c>
      <c r="N133" s="79">
        <v>4062</v>
      </c>
      <c r="O133" s="290">
        <f t="shared" si="19"/>
        <v>0</v>
      </c>
      <c r="P133" s="311">
        <f t="shared" si="17"/>
        <v>0.9446511627906977</v>
      </c>
      <c r="Q133" s="113" t="s">
        <v>233</v>
      </c>
      <c r="V133" s="115"/>
    </row>
    <row r="134" spans="1:22" s="114" customFormat="1" ht="22.5">
      <c r="A134" s="2">
        <v>4</v>
      </c>
      <c r="B134" s="45" t="s">
        <v>203</v>
      </c>
      <c r="C134" s="170" t="s">
        <v>306</v>
      </c>
      <c r="D134" s="50">
        <v>30635</v>
      </c>
      <c r="E134" s="71"/>
      <c r="F134" s="123"/>
      <c r="G134" s="111">
        <f t="shared" si="20"/>
        <v>10900</v>
      </c>
      <c r="H134" s="111"/>
      <c r="I134" s="155">
        <v>10900</v>
      </c>
      <c r="J134" s="111"/>
      <c r="K134" s="111"/>
      <c r="L134" s="111"/>
      <c r="M134" s="268">
        <v>10900</v>
      </c>
      <c r="N134" s="79">
        <v>10900</v>
      </c>
      <c r="O134" s="290">
        <f t="shared" si="19"/>
        <v>19735</v>
      </c>
      <c r="P134" s="311">
        <f t="shared" si="17"/>
        <v>1</v>
      </c>
      <c r="Q134" s="113" t="s">
        <v>233</v>
      </c>
      <c r="V134" s="115"/>
    </row>
    <row r="135" spans="1:22" s="177" customFormat="1" ht="13.5">
      <c r="A135" s="124"/>
      <c r="B135" s="119" t="s">
        <v>63</v>
      </c>
      <c r="C135" s="125"/>
      <c r="D135" s="89"/>
      <c r="E135" s="126"/>
      <c r="F135" s="127">
        <f aca="true" t="shared" si="28" ref="F135:N135">SUM(F136:F138)</f>
        <v>5000</v>
      </c>
      <c r="G135" s="111">
        <f t="shared" si="28"/>
        <v>19000</v>
      </c>
      <c r="H135" s="111">
        <f t="shared" si="28"/>
        <v>0</v>
      </c>
      <c r="I135" s="111">
        <f t="shared" si="28"/>
        <v>7000</v>
      </c>
      <c r="J135" s="111">
        <f t="shared" si="28"/>
        <v>0</v>
      </c>
      <c r="K135" s="111">
        <f t="shared" si="28"/>
        <v>12000</v>
      </c>
      <c r="L135" s="111">
        <f t="shared" si="28"/>
        <v>0</v>
      </c>
      <c r="M135" s="268">
        <f t="shared" si="28"/>
        <v>14200</v>
      </c>
      <c r="N135" s="79">
        <f t="shared" si="28"/>
        <v>17000</v>
      </c>
      <c r="O135" s="290"/>
      <c r="P135" s="311">
        <f t="shared" si="17"/>
        <v>0.8947368421052632</v>
      </c>
      <c r="Q135" s="176"/>
      <c r="V135" s="178"/>
    </row>
    <row r="136" spans="1:22" s="171" customFormat="1" ht="33.75">
      <c r="A136" s="2">
        <v>1</v>
      </c>
      <c r="B136" s="116" t="s">
        <v>424</v>
      </c>
      <c r="C136" s="170" t="s">
        <v>422</v>
      </c>
      <c r="D136" s="50">
        <v>43911</v>
      </c>
      <c r="E136" s="71"/>
      <c r="F136" s="110"/>
      <c r="G136" s="111">
        <f t="shared" si="20"/>
        <v>10000</v>
      </c>
      <c r="H136" s="111"/>
      <c r="I136" s="111"/>
      <c r="J136" s="111"/>
      <c r="K136" s="111">
        <v>10000</v>
      </c>
      <c r="L136" s="111"/>
      <c r="M136" s="268">
        <v>7200</v>
      </c>
      <c r="N136" s="79">
        <v>10000</v>
      </c>
      <c r="O136" s="290">
        <f t="shared" si="19"/>
        <v>33911</v>
      </c>
      <c r="P136" s="311">
        <f t="shared" si="17"/>
        <v>1</v>
      </c>
      <c r="Q136" s="20" t="s">
        <v>421</v>
      </c>
      <c r="V136" s="172"/>
    </row>
    <row r="137" spans="1:22" s="171" customFormat="1" ht="45">
      <c r="A137" s="2">
        <v>2</v>
      </c>
      <c r="B137" s="116" t="s">
        <v>423</v>
      </c>
      <c r="C137" s="170" t="s">
        <v>425</v>
      </c>
      <c r="D137" s="50">
        <v>5650</v>
      </c>
      <c r="E137" s="71"/>
      <c r="F137" s="110"/>
      <c r="G137" s="111">
        <f t="shared" si="20"/>
        <v>4000</v>
      </c>
      <c r="H137" s="111"/>
      <c r="I137" s="111">
        <v>2000</v>
      </c>
      <c r="J137" s="111"/>
      <c r="K137" s="111">
        <v>2000</v>
      </c>
      <c r="L137" s="111"/>
      <c r="M137" s="268">
        <v>2000</v>
      </c>
      <c r="N137" s="79">
        <v>2000</v>
      </c>
      <c r="O137" s="290">
        <f t="shared" si="19"/>
        <v>1650</v>
      </c>
      <c r="P137" s="311">
        <f t="shared" si="17"/>
        <v>0.5</v>
      </c>
      <c r="Q137" s="20" t="s">
        <v>83</v>
      </c>
      <c r="V137" s="172"/>
    </row>
    <row r="138" spans="1:22" s="171" customFormat="1" ht="25.5">
      <c r="A138" s="2">
        <v>3</v>
      </c>
      <c r="B138" s="45" t="s">
        <v>122</v>
      </c>
      <c r="C138" s="20" t="s">
        <v>123</v>
      </c>
      <c r="D138" s="50">
        <v>5039</v>
      </c>
      <c r="E138" s="71"/>
      <c r="F138" s="110">
        <v>5000</v>
      </c>
      <c r="G138" s="111">
        <f t="shared" si="20"/>
        <v>5000</v>
      </c>
      <c r="H138" s="111"/>
      <c r="I138" s="111">
        <v>5000</v>
      </c>
      <c r="J138" s="111"/>
      <c r="K138" s="111"/>
      <c r="L138" s="111"/>
      <c r="M138" s="268">
        <v>5000</v>
      </c>
      <c r="N138" s="79">
        <v>5000</v>
      </c>
      <c r="O138" s="290">
        <f t="shared" si="19"/>
        <v>39</v>
      </c>
      <c r="P138" s="311">
        <f t="shared" si="17"/>
        <v>1</v>
      </c>
      <c r="Q138" s="179" t="s">
        <v>124</v>
      </c>
      <c r="V138" s="172"/>
    </row>
    <row r="139" spans="1:22" s="181" customFormat="1" ht="12.75">
      <c r="A139" s="94" t="s">
        <v>125</v>
      </c>
      <c r="B139" s="120" t="s">
        <v>126</v>
      </c>
      <c r="C139" s="180"/>
      <c r="D139" s="88"/>
      <c r="E139" s="122"/>
      <c r="F139" s="143">
        <v>18000</v>
      </c>
      <c r="G139" s="111">
        <f>G140</f>
        <v>8600</v>
      </c>
      <c r="H139" s="111">
        <f aca="true" t="shared" si="29" ref="H139:N139">H140</f>
        <v>0</v>
      </c>
      <c r="I139" s="111">
        <f t="shared" si="29"/>
        <v>8600</v>
      </c>
      <c r="J139" s="111">
        <f t="shared" si="29"/>
        <v>0</v>
      </c>
      <c r="K139" s="111">
        <f t="shared" si="29"/>
        <v>0</v>
      </c>
      <c r="L139" s="111">
        <f t="shared" si="29"/>
        <v>0</v>
      </c>
      <c r="M139" s="268">
        <f t="shared" si="29"/>
        <v>7471</v>
      </c>
      <c r="N139" s="79">
        <f t="shared" si="29"/>
        <v>7571</v>
      </c>
      <c r="O139" s="290"/>
      <c r="P139" s="311">
        <f aca="true" t="shared" si="30" ref="P139:P202">N139/G139</f>
        <v>0.8803488372093023</v>
      </c>
      <c r="Q139" s="20"/>
      <c r="V139" s="182"/>
    </row>
    <row r="140" spans="1:22" s="181" customFormat="1" ht="13.5">
      <c r="A140" s="94"/>
      <c r="B140" s="119" t="s">
        <v>63</v>
      </c>
      <c r="C140" s="180"/>
      <c r="D140" s="88"/>
      <c r="E140" s="122"/>
      <c r="F140" s="143"/>
      <c r="G140" s="111">
        <f>SUM(G141:G144)</f>
        <v>8600</v>
      </c>
      <c r="H140" s="111">
        <f aca="true" t="shared" si="31" ref="H140:N140">SUM(H141:H144)</f>
        <v>0</v>
      </c>
      <c r="I140" s="111">
        <f t="shared" si="31"/>
        <v>8600</v>
      </c>
      <c r="J140" s="111">
        <f t="shared" si="31"/>
        <v>0</v>
      </c>
      <c r="K140" s="111">
        <f t="shared" si="31"/>
        <v>0</v>
      </c>
      <c r="L140" s="111">
        <f t="shared" si="31"/>
        <v>0</v>
      </c>
      <c r="M140" s="268">
        <f t="shared" si="31"/>
        <v>7471</v>
      </c>
      <c r="N140" s="79">
        <f t="shared" si="31"/>
        <v>7571</v>
      </c>
      <c r="O140" s="290"/>
      <c r="P140" s="311">
        <f t="shared" si="30"/>
        <v>0.8803488372093023</v>
      </c>
      <c r="Q140" s="20"/>
      <c r="V140" s="182"/>
    </row>
    <row r="141" spans="1:22" s="171" customFormat="1" ht="51">
      <c r="A141" s="2">
        <v>1</v>
      </c>
      <c r="B141" s="45" t="s">
        <v>215</v>
      </c>
      <c r="C141" s="170" t="s">
        <v>307</v>
      </c>
      <c r="D141" s="50">
        <v>1100</v>
      </c>
      <c r="E141" s="71"/>
      <c r="F141" s="110"/>
      <c r="G141" s="111">
        <f t="shared" si="20"/>
        <v>1600</v>
      </c>
      <c r="H141" s="111"/>
      <c r="I141" s="111">
        <v>1600</v>
      </c>
      <c r="J141" s="111"/>
      <c r="K141" s="111"/>
      <c r="L141" s="111"/>
      <c r="M141" s="268">
        <v>1413</v>
      </c>
      <c r="N141" s="79">
        <v>1413</v>
      </c>
      <c r="O141" s="290"/>
      <c r="P141" s="311">
        <f t="shared" si="30"/>
        <v>0.883125</v>
      </c>
      <c r="Q141" s="20" t="s">
        <v>324</v>
      </c>
      <c r="R141" s="172"/>
      <c r="V141" s="172"/>
    </row>
    <row r="142" spans="1:22" s="171" customFormat="1" ht="33.75">
      <c r="A142" s="2">
        <v>2</v>
      </c>
      <c r="B142" s="45" t="s">
        <v>216</v>
      </c>
      <c r="C142" s="170" t="s">
        <v>309</v>
      </c>
      <c r="D142" s="50">
        <v>3913</v>
      </c>
      <c r="E142" s="71"/>
      <c r="F142" s="110"/>
      <c r="G142" s="111">
        <f t="shared" si="20"/>
        <v>3500</v>
      </c>
      <c r="H142" s="111"/>
      <c r="I142" s="111">
        <v>3500</v>
      </c>
      <c r="J142" s="111"/>
      <c r="K142" s="111"/>
      <c r="L142" s="111"/>
      <c r="M142" s="268">
        <v>3400</v>
      </c>
      <c r="N142" s="79">
        <v>3500</v>
      </c>
      <c r="O142" s="290">
        <f t="shared" si="19"/>
        <v>413</v>
      </c>
      <c r="P142" s="311">
        <f t="shared" si="30"/>
        <v>1</v>
      </c>
      <c r="Q142" s="2" t="s">
        <v>216</v>
      </c>
      <c r="S142" s="172"/>
      <c r="V142" s="172"/>
    </row>
    <row r="143" spans="1:22" s="171" customFormat="1" ht="33.75">
      <c r="A143" s="2">
        <v>3</v>
      </c>
      <c r="B143" s="45" t="s">
        <v>217</v>
      </c>
      <c r="C143" s="170" t="s">
        <v>308</v>
      </c>
      <c r="D143" s="50">
        <v>2552</v>
      </c>
      <c r="E143" s="71"/>
      <c r="F143" s="110"/>
      <c r="G143" s="111">
        <f t="shared" si="20"/>
        <v>2440</v>
      </c>
      <c r="H143" s="111"/>
      <c r="I143" s="111">
        <v>2440</v>
      </c>
      <c r="J143" s="111"/>
      <c r="K143" s="111"/>
      <c r="L143" s="111"/>
      <c r="M143" s="268">
        <v>2440</v>
      </c>
      <c r="N143" s="79">
        <v>2440</v>
      </c>
      <c r="O143" s="290">
        <f t="shared" si="19"/>
        <v>112</v>
      </c>
      <c r="P143" s="311">
        <f t="shared" si="30"/>
        <v>1</v>
      </c>
      <c r="Q143" s="20" t="s">
        <v>325</v>
      </c>
      <c r="V143" s="172"/>
    </row>
    <row r="144" spans="1:22" s="171" customFormat="1" ht="12.75">
      <c r="A144" s="2">
        <v>4</v>
      </c>
      <c r="B144" s="45" t="s">
        <v>218</v>
      </c>
      <c r="C144" s="170"/>
      <c r="D144" s="50"/>
      <c r="E144" s="71"/>
      <c r="F144" s="110"/>
      <c r="G144" s="111">
        <f t="shared" si="20"/>
        <v>1060</v>
      </c>
      <c r="H144" s="111"/>
      <c r="I144" s="111">
        <v>1060</v>
      </c>
      <c r="J144" s="111"/>
      <c r="K144" s="111"/>
      <c r="L144" s="111"/>
      <c r="M144" s="268">
        <v>218</v>
      </c>
      <c r="N144" s="79">
        <v>218</v>
      </c>
      <c r="O144" s="290"/>
      <c r="P144" s="311">
        <f t="shared" si="30"/>
        <v>0.20566037735849058</v>
      </c>
      <c r="Q144" s="20" t="s">
        <v>411</v>
      </c>
      <c r="V144" s="172"/>
    </row>
    <row r="145" spans="1:22" s="183" customFormat="1" ht="12.75">
      <c r="A145" s="94" t="s">
        <v>127</v>
      </c>
      <c r="B145" s="120" t="s">
        <v>128</v>
      </c>
      <c r="C145" s="180"/>
      <c r="D145" s="88">
        <f>D146+D152</f>
        <v>195046</v>
      </c>
      <c r="E145" s="122"/>
      <c r="F145" s="123">
        <v>45500</v>
      </c>
      <c r="G145" s="111">
        <f>G146+G152</f>
        <v>62373</v>
      </c>
      <c r="H145" s="111">
        <f aca="true" t="shared" si="32" ref="H145:N145">H146+H152</f>
        <v>3073</v>
      </c>
      <c r="I145" s="111">
        <f t="shared" si="32"/>
        <v>32300</v>
      </c>
      <c r="J145" s="111">
        <f t="shared" si="32"/>
        <v>0</v>
      </c>
      <c r="K145" s="111">
        <f t="shared" si="32"/>
        <v>27000</v>
      </c>
      <c r="L145" s="111">
        <f t="shared" si="32"/>
        <v>0</v>
      </c>
      <c r="M145" s="268">
        <f t="shared" si="32"/>
        <v>44420</v>
      </c>
      <c r="N145" s="79">
        <f t="shared" si="32"/>
        <v>53763</v>
      </c>
      <c r="O145" s="290"/>
      <c r="P145" s="311">
        <f t="shared" si="30"/>
        <v>0.8619595017074696</v>
      </c>
      <c r="Q145" s="121"/>
      <c r="V145" s="184"/>
    </row>
    <row r="146" spans="1:22" s="177" customFormat="1" ht="13.5">
      <c r="A146" s="185"/>
      <c r="B146" s="119" t="s">
        <v>20</v>
      </c>
      <c r="C146" s="186"/>
      <c r="D146" s="89">
        <f>SUM(D147)</f>
        <v>5594</v>
      </c>
      <c r="E146" s="126"/>
      <c r="F146" s="127">
        <v>17500</v>
      </c>
      <c r="G146" s="111">
        <f>SUM(G147:G151)</f>
        <v>39373</v>
      </c>
      <c r="H146" s="111">
        <f aca="true" t="shared" si="33" ref="H146:N146">SUM(H147:H151)</f>
        <v>3073</v>
      </c>
      <c r="I146" s="111">
        <f t="shared" si="33"/>
        <v>14300</v>
      </c>
      <c r="J146" s="111">
        <f t="shared" si="33"/>
        <v>0</v>
      </c>
      <c r="K146" s="111">
        <f t="shared" si="33"/>
        <v>22000</v>
      </c>
      <c r="L146" s="111">
        <f t="shared" si="33"/>
        <v>0</v>
      </c>
      <c r="M146" s="268">
        <f t="shared" si="33"/>
        <v>29283</v>
      </c>
      <c r="N146" s="79">
        <f t="shared" si="33"/>
        <v>38402</v>
      </c>
      <c r="O146" s="290"/>
      <c r="P146" s="311">
        <f t="shared" si="30"/>
        <v>0.9753384298885023</v>
      </c>
      <c r="Q146" s="176"/>
      <c r="V146" s="178"/>
    </row>
    <row r="147" spans="1:22" s="171" customFormat="1" ht="25.5">
      <c r="A147" s="2">
        <v>1</v>
      </c>
      <c r="B147" s="45" t="s">
        <v>129</v>
      </c>
      <c r="C147" s="170" t="s">
        <v>130</v>
      </c>
      <c r="D147" s="50">
        <v>5594</v>
      </c>
      <c r="E147" s="71"/>
      <c r="F147" s="110">
        <v>4000</v>
      </c>
      <c r="G147" s="111">
        <f t="shared" si="20"/>
        <v>5000</v>
      </c>
      <c r="H147" s="112"/>
      <c r="I147" s="111">
        <v>5000</v>
      </c>
      <c r="J147" s="111"/>
      <c r="K147" s="111"/>
      <c r="L147" s="111"/>
      <c r="M147" s="268">
        <v>4134</v>
      </c>
      <c r="N147" s="79">
        <v>4479</v>
      </c>
      <c r="O147" s="290">
        <f aca="true" t="shared" si="34" ref="O147:O155">D147-G147</f>
        <v>594</v>
      </c>
      <c r="P147" s="311">
        <f t="shared" si="30"/>
        <v>0.8958</v>
      </c>
      <c r="Q147" s="20" t="s">
        <v>131</v>
      </c>
      <c r="V147" s="172"/>
    </row>
    <row r="148" spans="1:22" s="171" customFormat="1" ht="78.75">
      <c r="A148" s="2">
        <v>2</v>
      </c>
      <c r="B148" s="45" t="s">
        <v>132</v>
      </c>
      <c r="C148" s="20" t="s">
        <v>133</v>
      </c>
      <c r="D148" s="50">
        <v>17788</v>
      </c>
      <c r="E148" s="71"/>
      <c r="F148" s="110">
        <v>5000</v>
      </c>
      <c r="G148" s="111">
        <f t="shared" si="20"/>
        <v>0</v>
      </c>
      <c r="H148" s="111"/>
      <c r="I148" s="111">
        <v>0</v>
      </c>
      <c r="J148" s="111"/>
      <c r="K148" s="111"/>
      <c r="L148" s="111"/>
      <c r="M148" s="268"/>
      <c r="N148" s="79"/>
      <c r="O148" s="290">
        <f t="shared" si="34"/>
        <v>17788</v>
      </c>
      <c r="P148" s="311"/>
      <c r="Q148" s="20" t="s">
        <v>134</v>
      </c>
      <c r="V148" s="172"/>
    </row>
    <row r="149" spans="1:22" s="171" customFormat="1" ht="33.75">
      <c r="A149" s="2">
        <v>3</v>
      </c>
      <c r="B149" s="187" t="s">
        <v>369</v>
      </c>
      <c r="C149" s="20" t="s">
        <v>370</v>
      </c>
      <c r="D149" s="50">
        <v>18600</v>
      </c>
      <c r="E149" s="71"/>
      <c r="F149" s="110"/>
      <c r="G149" s="111">
        <f aca="true" t="shared" si="35" ref="G149:G208">SUM(H149:L149)</f>
        <v>10000</v>
      </c>
      <c r="H149" s="111"/>
      <c r="I149" s="111"/>
      <c r="J149" s="111"/>
      <c r="K149" s="111">
        <v>10000</v>
      </c>
      <c r="L149" s="111"/>
      <c r="M149" s="268">
        <v>9550</v>
      </c>
      <c r="N149" s="79">
        <v>9550</v>
      </c>
      <c r="O149" s="290">
        <f t="shared" si="34"/>
        <v>8600</v>
      </c>
      <c r="P149" s="311">
        <f t="shared" si="30"/>
        <v>0.955</v>
      </c>
      <c r="Q149" s="20" t="s">
        <v>190</v>
      </c>
      <c r="V149" s="172"/>
    </row>
    <row r="150" spans="1:22" s="171" customFormat="1" ht="33.75">
      <c r="A150" s="2">
        <v>4</v>
      </c>
      <c r="B150" s="116" t="s">
        <v>371</v>
      </c>
      <c r="C150" s="20" t="s">
        <v>372</v>
      </c>
      <c r="D150" s="50">
        <v>9000</v>
      </c>
      <c r="E150" s="71"/>
      <c r="F150" s="110"/>
      <c r="G150" s="111">
        <f t="shared" si="35"/>
        <v>4000</v>
      </c>
      <c r="H150" s="111"/>
      <c r="I150" s="111"/>
      <c r="J150" s="111"/>
      <c r="K150" s="111">
        <v>4000</v>
      </c>
      <c r="L150" s="111"/>
      <c r="M150" s="268">
        <v>4000</v>
      </c>
      <c r="N150" s="79">
        <v>4000</v>
      </c>
      <c r="O150" s="290">
        <f t="shared" si="34"/>
        <v>5000</v>
      </c>
      <c r="P150" s="311">
        <f t="shared" si="30"/>
        <v>1</v>
      </c>
      <c r="Q150" s="20" t="s">
        <v>83</v>
      </c>
      <c r="V150" s="172"/>
    </row>
    <row r="151" spans="1:22" s="171" customFormat="1" ht="56.25">
      <c r="A151" s="2">
        <v>5</v>
      </c>
      <c r="B151" s="45" t="s">
        <v>135</v>
      </c>
      <c r="C151" s="22" t="s">
        <v>388</v>
      </c>
      <c r="D151" s="50">
        <v>198000</v>
      </c>
      <c r="E151" s="71"/>
      <c r="F151" s="110">
        <v>8500</v>
      </c>
      <c r="G151" s="111">
        <f t="shared" si="35"/>
        <v>20373</v>
      </c>
      <c r="H151" s="111">
        <v>3073</v>
      </c>
      <c r="I151" s="111">
        <v>9300</v>
      </c>
      <c r="J151" s="111"/>
      <c r="K151" s="111">
        <v>8000</v>
      </c>
      <c r="L151" s="111"/>
      <c r="M151" s="268">
        <f>3700+7899</f>
        <v>11599</v>
      </c>
      <c r="N151" s="79">
        <f>12373+8000</f>
        <v>20373</v>
      </c>
      <c r="O151" s="290">
        <f t="shared" si="34"/>
        <v>177627</v>
      </c>
      <c r="P151" s="311">
        <f t="shared" si="30"/>
        <v>1</v>
      </c>
      <c r="Q151" s="20" t="s">
        <v>328</v>
      </c>
      <c r="V151" s="172"/>
    </row>
    <row r="152" spans="1:22" s="171" customFormat="1" ht="13.5">
      <c r="A152" s="2"/>
      <c r="B152" s="119" t="s">
        <v>63</v>
      </c>
      <c r="C152" s="170"/>
      <c r="D152" s="89">
        <f>SUM(D153:D155)</f>
        <v>189452</v>
      </c>
      <c r="E152" s="126"/>
      <c r="F152" s="127">
        <v>28000</v>
      </c>
      <c r="G152" s="111">
        <f aca="true" t="shared" si="36" ref="G152:N152">SUM(G153:G155)</f>
        <v>23000</v>
      </c>
      <c r="H152" s="111">
        <f t="shared" si="36"/>
        <v>0</v>
      </c>
      <c r="I152" s="111">
        <f t="shared" si="36"/>
        <v>18000</v>
      </c>
      <c r="J152" s="111">
        <f t="shared" si="36"/>
        <v>0</v>
      </c>
      <c r="K152" s="111">
        <f t="shared" si="36"/>
        <v>5000</v>
      </c>
      <c r="L152" s="111">
        <f t="shared" si="36"/>
        <v>0</v>
      </c>
      <c r="M152" s="268">
        <f t="shared" si="36"/>
        <v>15137</v>
      </c>
      <c r="N152" s="79">
        <f t="shared" si="36"/>
        <v>15361</v>
      </c>
      <c r="O152" s="290">
        <f t="shared" si="34"/>
        <v>166452</v>
      </c>
      <c r="P152" s="311">
        <f t="shared" si="30"/>
        <v>0.6678695652173913</v>
      </c>
      <c r="Q152" s="20"/>
      <c r="V152" s="172"/>
    </row>
    <row r="153" spans="1:22" s="171" customFormat="1" ht="20.25" customHeight="1">
      <c r="A153" s="2">
        <v>1</v>
      </c>
      <c r="B153" s="45" t="s">
        <v>310</v>
      </c>
      <c r="C153" s="170" t="s">
        <v>136</v>
      </c>
      <c r="D153" s="50">
        <v>163000</v>
      </c>
      <c r="E153" s="71"/>
      <c r="F153" s="110">
        <v>25000</v>
      </c>
      <c r="G153" s="111">
        <f t="shared" si="35"/>
        <v>15000</v>
      </c>
      <c r="H153" s="111"/>
      <c r="I153" s="111">
        <v>15000</v>
      </c>
      <c r="J153" s="111"/>
      <c r="K153" s="111"/>
      <c r="L153" s="111"/>
      <c r="M153" s="268">
        <v>7242</v>
      </c>
      <c r="N153" s="79">
        <v>7361</v>
      </c>
      <c r="O153" s="290">
        <f t="shared" si="34"/>
        <v>148000</v>
      </c>
      <c r="P153" s="311">
        <f t="shared" si="30"/>
        <v>0.49073333333333335</v>
      </c>
      <c r="Q153" s="20" t="s">
        <v>134</v>
      </c>
      <c r="V153" s="172"/>
    </row>
    <row r="154" spans="1:22" s="171" customFormat="1" ht="45.75" customHeight="1">
      <c r="A154" s="2">
        <v>2</v>
      </c>
      <c r="B154" s="116" t="s">
        <v>410</v>
      </c>
      <c r="C154" s="20" t="s">
        <v>409</v>
      </c>
      <c r="D154" s="50">
        <v>22997</v>
      </c>
      <c r="E154" s="71"/>
      <c r="F154" s="110"/>
      <c r="G154" s="111">
        <f t="shared" si="35"/>
        <v>5000</v>
      </c>
      <c r="H154" s="111"/>
      <c r="I154" s="111"/>
      <c r="J154" s="111"/>
      <c r="K154" s="111">
        <v>5000</v>
      </c>
      <c r="L154" s="111"/>
      <c r="M154" s="268">
        <v>4895</v>
      </c>
      <c r="N154" s="79">
        <v>5000</v>
      </c>
      <c r="O154" s="290">
        <f t="shared" si="34"/>
        <v>17997</v>
      </c>
      <c r="P154" s="311">
        <f t="shared" si="30"/>
        <v>1</v>
      </c>
      <c r="Q154" s="20" t="s">
        <v>131</v>
      </c>
      <c r="V154" s="172"/>
    </row>
    <row r="155" spans="1:22" s="171" customFormat="1" ht="25.5">
      <c r="A155" s="2">
        <v>3</v>
      </c>
      <c r="B155" s="45" t="s">
        <v>137</v>
      </c>
      <c r="C155" s="170" t="s">
        <v>138</v>
      </c>
      <c r="D155" s="50">
        <v>3455</v>
      </c>
      <c r="E155" s="71"/>
      <c r="F155" s="110">
        <v>3000</v>
      </c>
      <c r="G155" s="111">
        <f t="shared" si="35"/>
        <v>3000</v>
      </c>
      <c r="H155" s="111"/>
      <c r="I155" s="111">
        <v>3000</v>
      </c>
      <c r="J155" s="111"/>
      <c r="K155" s="111"/>
      <c r="L155" s="111"/>
      <c r="M155" s="268">
        <v>3000</v>
      </c>
      <c r="N155" s="79">
        <v>3000</v>
      </c>
      <c r="O155" s="290">
        <f t="shared" si="34"/>
        <v>455</v>
      </c>
      <c r="P155" s="311">
        <f t="shared" si="30"/>
        <v>1</v>
      </c>
      <c r="Q155" s="20" t="s">
        <v>131</v>
      </c>
      <c r="V155" s="172"/>
    </row>
    <row r="156" spans="1:22" s="114" customFormat="1" ht="15.75">
      <c r="A156" s="94" t="s">
        <v>139</v>
      </c>
      <c r="B156" s="120" t="s">
        <v>140</v>
      </c>
      <c r="C156" s="121"/>
      <c r="D156" s="88"/>
      <c r="E156" s="122"/>
      <c r="F156" s="123">
        <v>14800</v>
      </c>
      <c r="G156" s="111">
        <f>G157+G169</f>
        <v>62428</v>
      </c>
      <c r="H156" s="111">
        <f aca="true" t="shared" si="37" ref="H156:N156">H157+H169</f>
        <v>20838</v>
      </c>
      <c r="I156" s="111">
        <f t="shared" si="37"/>
        <v>0</v>
      </c>
      <c r="J156" s="111">
        <f t="shared" si="37"/>
        <v>0</v>
      </c>
      <c r="K156" s="111">
        <f t="shared" si="37"/>
        <v>11590</v>
      </c>
      <c r="L156" s="111">
        <f t="shared" si="37"/>
        <v>30000</v>
      </c>
      <c r="M156" s="268">
        <f t="shared" si="37"/>
        <v>55576</v>
      </c>
      <c r="N156" s="79">
        <f t="shared" si="37"/>
        <v>57470</v>
      </c>
      <c r="O156" s="290"/>
      <c r="P156" s="311">
        <f t="shared" si="30"/>
        <v>0.9205805087460754</v>
      </c>
      <c r="Q156" s="113"/>
      <c r="V156" s="115"/>
    </row>
    <row r="157" spans="1:22" s="147" customFormat="1" ht="15.75">
      <c r="A157" s="166"/>
      <c r="B157" s="119" t="s">
        <v>37</v>
      </c>
      <c r="C157" s="167"/>
      <c r="D157" s="89"/>
      <c r="E157" s="126"/>
      <c r="F157" s="127">
        <v>14800</v>
      </c>
      <c r="G157" s="111">
        <f>SUM(G158:G166)</f>
        <v>46540</v>
      </c>
      <c r="H157" s="111">
        <f aca="true" t="shared" si="38" ref="H157:N157">SUM(H158:H166)</f>
        <v>10550</v>
      </c>
      <c r="I157" s="111">
        <f t="shared" si="38"/>
        <v>0</v>
      </c>
      <c r="J157" s="111">
        <f t="shared" si="38"/>
        <v>0</v>
      </c>
      <c r="K157" s="111">
        <f t="shared" si="38"/>
        <v>5990</v>
      </c>
      <c r="L157" s="111">
        <f t="shared" si="38"/>
        <v>30000</v>
      </c>
      <c r="M157" s="268">
        <f t="shared" si="38"/>
        <v>44756</v>
      </c>
      <c r="N157" s="79">
        <f t="shared" si="38"/>
        <v>45454</v>
      </c>
      <c r="O157" s="290"/>
      <c r="P157" s="311">
        <f t="shared" si="30"/>
        <v>0.9766652342071337</v>
      </c>
      <c r="Q157" s="113"/>
      <c r="V157" s="148"/>
    </row>
    <row r="158" spans="1:22" s="117" customFormat="1" ht="33.75">
      <c r="A158" s="2">
        <v>1</v>
      </c>
      <c r="B158" s="131" t="s">
        <v>141</v>
      </c>
      <c r="C158" s="20" t="s">
        <v>142</v>
      </c>
      <c r="D158" s="162">
        <v>8904</v>
      </c>
      <c r="E158" s="163"/>
      <c r="F158" s="110">
        <v>2000</v>
      </c>
      <c r="G158" s="111">
        <f t="shared" si="35"/>
        <v>2000</v>
      </c>
      <c r="H158" s="133">
        <v>2000</v>
      </c>
      <c r="I158" s="133"/>
      <c r="J158" s="133"/>
      <c r="K158" s="133"/>
      <c r="L158" s="133"/>
      <c r="M158" s="267">
        <v>2000</v>
      </c>
      <c r="N158" s="78">
        <v>2000</v>
      </c>
      <c r="O158" s="290">
        <f aca="true" t="shared" si="39" ref="O158:O164">D158-G158</f>
        <v>6904</v>
      </c>
      <c r="P158" s="311">
        <f t="shared" si="30"/>
        <v>1</v>
      </c>
      <c r="Q158" s="113" t="s">
        <v>143</v>
      </c>
      <c r="V158" s="118"/>
    </row>
    <row r="159" spans="1:22" s="117" customFormat="1" ht="15.75">
      <c r="A159" s="2">
        <v>2</v>
      </c>
      <c r="B159" s="45" t="s">
        <v>144</v>
      </c>
      <c r="C159" s="170" t="s">
        <v>145</v>
      </c>
      <c r="D159" s="50">
        <v>4734</v>
      </c>
      <c r="E159" s="71"/>
      <c r="F159" s="110">
        <v>1000</v>
      </c>
      <c r="G159" s="111">
        <f t="shared" si="35"/>
        <v>650</v>
      </c>
      <c r="H159" s="133">
        <v>650</v>
      </c>
      <c r="I159" s="133"/>
      <c r="J159" s="133"/>
      <c r="K159" s="133"/>
      <c r="L159" s="133"/>
      <c r="M159" s="267"/>
      <c r="N159" s="78"/>
      <c r="O159" s="290">
        <f t="shared" si="39"/>
        <v>4084</v>
      </c>
      <c r="P159" s="311">
        <f t="shared" si="30"/>
        <v>0</v>
      </c>
      <c r="Q159" s="113" t="s">
        <v>146</v>
      </c>
      <c r="V159" s="118"/>
    </row>
    <row r="160" spans="1:22" s="117" customFormat="1" ht="22.5">
      <c r="A160" s="2">
        <v>3</v>
      </c>
      <c r="B160" s="45" t="s">
        <v>147</v>
      </c>
      <c r="C160" s="20" t="s">
        <v>148</v>
      </c>
      <c r="D160" s="2">
        <v>3300</v>
      </c>
      <c r="E160" s="152"/>
      <c r="F160" s="110">
        <v>1000</v>
      </c>
      <c r="G160" s="111">
        <f t="shared" si="35"/>
        <v>300</v>
      </c>
      <c r="H160" s="133">
        <v>300</v>
      </c>
      <c r="I160" s="133"/>
      <c r="J160" s="133"/>
      <c r="K160" s="133"/>
      <c r="L160" s="133"/>
      <c r="M160" s="267">
        <v>298</v>
      </c>
      <c r="N160" s="78">
        <v>298</v>
      </c>
      <c r="O160" s="290">
        <f t="shared" si="39"/>
        <v>3000</v>
      </c>
      <c r="P160" s="311">
        <f t="shared" si="30"/>
        <v>0.9933333333333333</v>
      </c>
      <c r="Q160" s="113" t="s">
        <v>146</v>
      </c>
      <c r="V160" s="118"/>
    </row>
    <row r="161" spans="1:22" s="117" customFormat="1" ht="33.75">
      <c r="A161" s="2">
        <v>4</v>
      </c>
      <c r="B161" s="45" t="s">
        <v>149</v>
      </c>
      <c r="C161" s="20" t="s">
        <v>150</v>
      </c>
      <c r="D161" s="38">
        <v>2448</v>
      </c>
      <c r="E161" s="69"/>
      <c r="F161" s="110">
        <v>1300</v>
      </c>
      <c r="G161" s="111">
        <f t="shared" si="35"/>
        <v>1300</v>
      </c>
      <c r="H161" s="133">
        <v>1300</v>
      </c>
      <c r="I161" s="133"/>
      <c r="J161" s="133"/>
      <c r="K161" s="133"/>
      <c r="L161" s="133"/>
      <c r="M161" s="267">
        <v>1178</v>
      </c>
      <c r="N161" s="78">
        <v>1178</v>
      </c>
      <c r="O161" s="290">
        <f t="shared" si="39"/>
        <v>1148</v>
      </c>
      <c r="P161" s="311">
        <f t="shared" si="30"/>
        <v>0.9061538461538462</v>
      </c>
      <c r="Q161" s="20" t="s">
        <v>151</v>
      </c>
      <c r="V161" s="118"/>
    </row>
    <row r="162" spans="1:22" s="117" customFormat="1" ht="101.25">
      <c r="A162" s="2">
        <v>5</v>
      </c>
      <c r="B162" s="131" t="s">
        <v>152</v>
      </c>
      <c r="C162" s="20" t="s">
        <v>153</v>
      </c>
      <c r="D162" s="38">
        <v>25753</v>
      </c>
      <c r="E162" s="69"/>
      <c r="F162" s="110">
        <v>7000</v>
      </c>
      <c r="G162" s="111">
        <f t="shared" si="35"/>
        <v>5400</v>
      </c>
      <c r="H162" s="133">
        <v>5400</v>
      </c>
      <c r="I162" s="133"/>
      <c r="J162" s="133"/>
      <c r="K162" s="133"/>
      <c r="L162" s="133"/>
      <c r="M162" s="267">
        <v>4877</v>
      </c>
      <c r="N162" s="78">
        <v>5400</v>
      </c>
      <c r="O162" s="290">
        <f t="shared" si="39"/>
        <v>20353</v>
      </c>
      <c r="P162" s="311">
        <f t="shared" si="30"/>
        <v>1</v>
      </c>
      <c r="Q162" s="113" t="s">
        <v>29</v>
      </c>
      <c r="V162" s="118"/>
    </row>
    <row r="163" spans="1:22" s="117" customFormat="1" ht="22.5">
      <c r="A163" s="2">
        <v>6</v>
      </c>
      <c r="B163" s="45" t="s">
        <v>154</v>
      </c>
      <c r="C163" s="170" t="s">
        <v>155</v>
      </c>
      <c r="D163" s="50">
        <v>13410</v>
      </c>
      <c r="E163" s="71"/>
      <c r="F163" s="110">
        <v>2500</v>
      </c>
      <c r="G163" s="111">
        <f t="shared" si="35"/>
        <v>900</v>
      </c>
      <c r="H163" s="111">
        <v>900</v>
      </c>
      <c r="I163" s="111"/>
      <c r="J163" s="111"/>
      <c r="L163" s="111"/>
      <c r="M163" s="268">
        <v>673</v>
      </c>
      <c r="N163" s="79">
        <v>848</v>
      </c>
      <c r="O163" s="290">
        <f t="shared" si="39"/>
        <v>12510</v>
      </c>
      <c r="P163" s="311">
        <f t="shared" si="30"/>
        <v>0.9422222222222222</v>
      </c>
      <c r="Q163" s="113" t="s">
        <v>156</v>
      </c>
      <c r="V163" s="118"/>
    </row>
    <row r="164" spans="1:22" s="117" customFormat="1" ht="33.75">
      <c r="A164" s="2">
        <v>7</v>
      </c>
      <c r="B164" s="188" t="s">
        <v>412</v>
      </c>
      <c r="C164" s="170" t="s">
        <v>414</v>
      </c>
      <c r="D164" s="50">
        <v>2000</v>
      </c>
      <c r="E164" s="71"/>
      <c r="F164" s="110"/>
      <c r="G164" s="111">
        <f t="shared" si="35"/>
        <v>400</v>
      </c>
      <c r="H164" s="111"/>
      <c r="I164" s="111"/>
      <c r="J164" s="111"/>
      <c r="K164" s="111">
        <v>400</v>
      </c>
      <c r="L164" s="111"/>
      <c r="M164" s="268">
        <v>140</v>
      </c>
      <c r="N164" s="79">
        <v>140</v>
      </c>
      <c r="O164" s="290">
        <f t="shared" si="39"/>
        <v>1600</v>
      </c>
      <c r="P164" s="311">
        <f t="shared" si="30"/>
        <v>0.35</v>
      </c>
      <c r="Q164" s="113" t="s">
        <v>185</v>
      </c>
      <c r="V164" s="118"/>
    </row>
    <row r="165" spans="1:22" s="117" customFormat="1" ht="30">
      <c r="A165" s="2">
        <v>8</v>
      </c>
      <c r="B165" s="189" t="s">
        <v>389</v>
      </c>
      <c r="C165" s="170"/>
      <c r="D165" s="50"/>
      <c r="E165" s="71"/>
      <c r="F165" s="110"/>
      <c r="G165" s="111">
        <f t="shared" si="35"/>
        <v>5590</v>
      </c>
      <c r="H165" s="111"/>
      <c r="I165" s="111"/>
      <c r="J165" s="111"/>
      <c r="K165" s="111">
        <v>5590</v>
      </c>
      <c r="L165" s="111"/>
      <c r="M165" s="268">
        <v>5590</v>
      </c>
      <c r="N165" s="79">
        <v>5590</v>
      </c>
      <c r="O165" s="290"/>
      <c r="P165" s="311">
        <f t="shared" si="30"/>
        <v>1</v>
      </c>
      <c r="Q165" s="113" t="s">
        <v>413</v>
      </c>
      <c r="V165" s="118"/>
    </row>
    <row r="166" spans="1:22" s="117" customFormat="1" ht="25.5">
      <c r="A166" s="2">
        <v>9</v>
      </c>
      <c r="B166" s="45" t="s">
        <v>466</v>
      </c>
      <c r="C166" s="170"/>
      <c r="D166" s="50"/>
      <c r="E166" s="71"/>
      <c r="F166" s="71"/>
      <c r="G166" s="111">
        <f>SUM(G167:G168)</f>
        <v>30000</v>
      </c>
      <c r="H166" s="111">
        <f aca="true" t="shared" si="40" ref="H166:N166">SUM(H167:H168)</f>
        <v>0</v>
      </c>
      <c r="I166" s="111">
        <f t="shared" si="40"/>
        <v>0</v>
      </c>
      <c r="J166" s="111">
        <f t="shared" si="40"/>
        <v>0</v>
      </c>
      <c r="K166" s="111">
        <f t="shared" si="40"/>
        <v>0</v>
      </c>
      <c r="L166" s="111">
        <f t="shared" si="40"/>
        <v>30000</v>
      </c>
      <c r="M166" s="268">
        <f t="shared" si="40"/>
        <v>30000</v>
      </c>
      <c r="N166" s="79">
        <f t="shared" si="40"/>
        <v>30000</v>
      </c>
      <c r="O166" s="290"/>
      <c r="P166" s="311">
        <f t="shared" si="30"/>
        <v>1</v>
      </c>
      <c r="Q166" s="113"/>
      <c r="V166" s="118"/>
    </row>
    <row r="167" spans="1:22" s="117" customFormat="1" ht="25.5">
      <c r="A167" s="2">
        <v>10</v>
      </c>
      <c r="B167" s="45" t="s">
        <v>467</v>
      </c>
      <c r="C167" s="170"/>
      <c r="D167" s="50"/>
      <c r="E167" s="71"/>
      <c r="F167" s="71"/>
      <c r="G167" s="111">
        <f>SUM(H167:L167)</f>
        <v>20000</v>
      </c>
      <c r="H167" s="111"/>
      <c r="I167" s="111"/>
      <c r="J167" s="111"/>
      <c r="K167" s="111"/>
      <c r="L167" s="111">
        <v>20000</v>
      </c>
      <c r="M167" s="268">
        <v>20000</v>
      </c>
      <c r="N167" s="79">
        <v>20000</v>
      </c>
      <c r="O167" s="290"/>
      <c r="P167" s="311">
        <f t="shared" si="30"/>
        <v>1</v>
      </c>
      <c r="Q167" s="113" t="s">
        <v>187</v>
      </c>
      <c r="V167" s="118"/>
    </row>
    <row r="168" spans="1:22" s="117" customFormat="1" ht="25.5">
      <c r="A168" s="2">
        <v>11</v>
      </c>
      <c r="B168" s="45" t="s">
        <v>468</v>
      </c>
      <c r="C168" s="170"/>
      <c r="D168" s="50"/>
      <c r="E168" s="71"/>
      <c r="F168" s="71"/>
      <c r="G168" s="111">
        <f>SUM(H168:L168)</f>
        <v>10000</v>
      </c>
      <c r="H168" s="111"/>
      <c r="I168" s="111"/>
      <c r="J168" s="111"/>
      <c r="K168" s="111"/>
      <c r="L168" s="111">
        <v>10000</v>
      </c>
      <c r="M168" s="268">
        <v>10000</v>
      </c>
      <c r="N168" s="79">
        <v>10000</v>
      </c>
      <c r="O168" s="290"/>
      <c r="P168" s="311">
        <f t="shared" si="30"/>
        <v>1</v>
      </c>
      <c r="Q168" s="113" t="s">
        <v>183</v>
      </c>
      <c r="V168" s="118"/>
    </row>
    <row r="169" spans="1:22" s="117" customFormat="1" ht="15.75">
      <c r="A169" s="2"/>
      <c r="B169" s="119" t="s">
        <v>63</v>
      </c>
      <c r="C169" s="170"/>
      <c r="D169" s="89"/>
      <c r="E169" s="126"/>
      <c r="F169" s="110"/>
      <c r="G169" s="111">
        <f>SUM(G170:G177)</f>
        <v>15888</v>
      </c>
      <c r="H169" s="111">
        <f aca="true" t="shared" si="41" ref="H169:N169">SUM(H170:H177)</f>
        <v>10288</v>
      </c>
      <c r="I169" s="111">
        <f t="shared" si="41"/>
        <v>0</v>
      </c>
      <c r="J169" s="111">
        <f t="shared" si="41"/>
        <v>0</v>
      </c>
      <c r="K169" s="111">
        <f t="shared" si="41"/>
        <v>5600</v>
      </c>
      <c r="L169" s="111">
        <f t="shared" si="41"/>
        <v>0</v>
      </c>
      <c r="M169" s="268">
        <f t="shared" si="41"/>
        <v>10820</v>
      </c>
      <c r="N169" s="79">
        <f t="shared" si="41"/>
        <v>12016</v>
      </c>
      <c r="O169" s="290"/>
      <c r="P169" s="311">
        <f t="shared" si="30"/>
        <v>0.756294058408862</v>
      </c>
      <c r="Q169" s="113"/>
      <c r="V169" s="118"/>
    </row>
    <row r="170" spans="1:22" s="117" customFormat="1" ht="22.5">
      <c r="A170" s="2">
        <v>1</v>
      </c>
      <c r="B170" s="45" t="s">
        <v>315</v>
      </c>
      <c r="C170" s="20" t="s">
        <v>312</v>
      </c>
      <c r="D170" s="50">
        <v>1800</v>
      </c>
      <c r="E170" s="71"/>
      <c r="F170" s="110"/>
      <c r="G170" s="111">
        <f t="shared" si="35"/>
        <v>1800</v>
      </c>
      <c r="H170" s="155">
        <v>1800</v>
      </c>
      <c r="I170" s="111"/>
      <c r="J170" s="111"/>
      <c r="K170" s="111"/>
      <c r="L170" s="111"/>
      <c r="M170" s="268">
        <v>540</v>
      </c>
      <c r="N170" s="79">
        <v>540</v>
      </c>
      <c r="O170" s="290">
        <f aca="true" t="shared" si="42" ref="O170:O183">D170-G170</f>
        <v>0</v>
      </c>
      <c r="P170" s="311">
        <f t="shared" si="30"/>
        <v>0.3</v>
      </c>
      <c r="Q170" s="113" t="s">
        <v>280</v>
      </c>
      <c r="V170" s="118"/>
    </row>
    <row r="171" spans="1:22" s="117" customFormat="1" ht="22.5">
      <c r="A171" s="2">
        <v>2</v>
      </c>
      <c r="B171" s="45" t="s">
        <v>193</v>
      </c>
      <c r="C171" s="20" t="s">
        <v>311</v>
      </c>
      <c r="D171" s="50">
        <v>2400</v>
      </c>
      <c r="E171" s="71"/>
      <c r="F171" s="110"/>
      <c r="G171" s="111">
        <f t="shared" si="35"/>
        <v>2400</v>
      </c>
      <c r="H171" s="155">
        <v>2400</v>
      </c>
      <c r="I171" s="111"/>
      <c r="J171" s="111"/>
      <c r="K171" s="111"/>
      <c r="L171" s="111"/>
      <c r="M171" s="268">
        <v>0</v>
      </c>
      <c r="N171" s="79">
        <v>720</v>
      </c>
      <c r="O171" s="290">
        <f t="shared" si="42"/>
        <v>0</v>
      </c>
      <c r="P171" s="311">
        <f t="shared" si="30"/>
        <v>0.3</v>
      </c>
      <c r="Q171" s="113" t="s">
        <v>280</v>
      </c>
      <c r="V171" s="118"/>
    </row>
    <row r="172" spans="1:22" s="117" customFormat="1" ht="33.75">
      <c r="A172" s="2">
        <v>3</v>
      </c>
      <c r="B172" s="116" t="s">
        <v>415</v>
      </c>
      <c r="C172" s="170" t="s">
        <v>416</v>
      </c>
      <c r="D172" s="50">
        <v>1700</v>
      </c>
      <c r="E172" s="71"/>
      <c r="F172" s="110"/>
      <c r="G172" s="111">
        <f t="shared" si="35"/>
        <v>1700</v>
      </c>
      <c r="H172" s="111"/>
      <c r="I172" s="111"/>
      <c r="J172" s="111"/>
      <c r="K172" s="111">
        <v>1700</v>
      </c>
      <c r="L172" s="111"/>
      <c r="M172" s="268">
        <v>1700</v>
      </c>
      <c r="N172" s="79">
        <v>1700</v>
      </c>
      <c r="O172" s="290">
        <f t="shared" si="42"/>
        <v>0</v>
      </c>
      <c r="P172" s="311">
        <f t="shared" si="30"/>
        <v>1</v>
      </c>
      <c r="Q172" s="113" t="s">
        <v>83</v>
      </c>
      <c r="V172" s="118"/>
    </row>
    <row r="173" spans="1:22" s="117" customFormat="1" ht="33.75">
      <c r="A173" s="2">
        <v>4</v>
      </c>
      <c r="B173" s="116" t="s">
        <v>418</v>
      </c>
      <c r="C173" s="170" t="s">
        <v>417</v>
      </c>
      <c r="D173" s="50">
        <v>1800</v>
      </c>
      <c r="E173" s="71"/>
      <c r="F173" s="110"/>
      <c r="G173" s="111">
        <f t="shared" si="35"/>
        <v>1800</v>
      </c>
      <c r="H173" s="111"/>
      <c r="I173" s="111"/>
      <c r="J173" s="111"/>
      <c r="K173" s="111">
        <v>1800</v>
      </c>
      <c r="L173" s="111"/>
      <c r="M173" s="268">
        <v>1610</v>
      </c>
      <c r="N173" s="79">
        <v>1610</v>
      </c>
      <c r="O173" s="290">
        <f t="shared" si="42"/>
        <v>0</v>
      </c>
      <c r="P173" s="311">
        <f t="shared" si="30"/>
        <v>0.8944444444444445</v>
      </c>
      <c r="Q173" s="113" t="s">
        <v>183</v>
      </c>
      <c r="V173" s="118"/>
    </row>
    <row r="174" spans="1:22" s="117" customFormat="1" ht="33.75">
      <c r="A174" s="2">
        <v>5</v>
      </c>
      <c r="B174" s="116" t="s">
        <v>419</v>
      </c>
      <c r="C174" s="170" t="s">
        <v>420</v>
      </c>
      <c r="D174" s="50">
        <v>2430</v>
      </c>
      <c r="E174" s="71"/>
      <c r="F174" s="110"/>
      <c r="G174" s="111">
        <f t="shared" si="35"/>
        <v>2100</v>
      </c>
      <c r="H174" s="111"/>
      <c r="I174" s="111"/>
      <c r="J174" s="111"/>
      <c r="K174" s="111">
        <v>2100</v>
      </c>
      <c r="L174" s="111"/>
      <c r="M174" s="268">
        <v>2084</v>
      </c>
      <c r="N174" s="79">
        <v>2100</v>
      </c>
      <c r="O174" s="290">
        <f t="shared" si="42"/>
        <v>330</v>
      </c>
      <c r="P174" s="311">
        <f t="shared" si="30"/>
        <v>1</v>
      </c>
      <c r="Q174" s="113" t="s">
        <v>187</v>
      </c>
      <c r="V174" s="118"/>
    </row>
    <row r="175" spans="1:22" s="117" customFormat="1" ht="30">
      <c r="A175" s="157">
        <v>36</v>
      </c>
      <c r="B175" s="203" t="s">
        <v>348</v>
      </c>
      <c r="C175" s="170"/>
      <c r="D175" s="50"/>
      <c r="E175" s="71"/>
      <c r="F175" s="110"/>
      <c r="G175" s="111">
        <f>SUM(H175:L175)</f>
        <v>1388</v>
      </c>
      <c r="H175" s="198">
        <v>1388</v>
      </c>
      <c r="I175" s="111"/>
      <c r="J175" s="111"/>
      <c r="K175" s="111"/>
      <c r="L175" s="111"/>
      <c r="M175" s="268">
        <v>699</v>
      </c>
      <c r="N175" s="79">
        <v>699</v>
      </c>
      <c r="O175" s="290"/>
      <c r="P175" s="311">
        <f>N175/G175</f>
        <v>0.5036023054755043</v>
      </c>
      <c r="Q175" s="190" t="s">
        <v>349</v>
      </c>
      <c r="V175" s="118"/>
    </row>
    <row r="176" spans="1:22" s="117" customFormat="1" ht="38.25">
      <c r="A176" s="2">
        <v>6</v>
      </c>
      <c r="B176" s="45" t="s">
        <v>262</v>
      </c>
      <c r="C176" s="20" t="s">
        <v>333</v>
      </c>
      <c r="D176" s="50">
        <v>4937</v>
      </c>
      <c r="E176" s="71"/>
      <c r="F176" s="110"/>
      <c r="G176" s="111">
        <f t="shared" si="35"/>
        <v>2700</v>
      </c>
      <c r="H176" s="155">
        <v>2700</v>
      </c>
      <c r="I176" s="111"/>
      <c r="J176" s="111"/>
      <c r="K176" s="111"/>
      <c r="L176" s="111"/>
      <c r="M176" s="268">
        <v>2503</v>
      </c>
      <c r="N176" s="79">
        <v>2563</v>
      </c>
      <c r="O176" s="290">
        <f t="shared" si="42"/>
        <v>2237</v>
      </c>
      <c r="P176" s="311">
        <f t="shared" si="30"/>
        <v>0.9492592592592592</v>
      </c>
      <c r="Q176" s="190" t="s">
        <v>274</v>
      </c>
      <c r="V176" s="118"/>
    </row>
    <row r="177" spans="1:22" s="117" customFormat="1" ht="38.25">
      <c r="A177" s="2">
        <v>7</v>
      </c>
      <c r="B177" s="45" t="s">
        <v>194</v>
      </c>
      <c r="C177" s="20" t="s">
        <v>313</v>
      </c>
      <c r="D177" s="50">
        <v>4314</v>
      </c>
      <c r="E177" s="71"/>
      <c r="F177" s="110"/>
      <c r="G177" s="111">
        <f t="shared" si="35"/>
        <v>2000</v>
      </c>
      <c r="H177" s="155">
        <v>2000</v>
      </c>
      <c r="I177" s="111"/>
      <c r="J177" s="111"/>
      <c r="K177" s="111"/>
      <c r="L177" s="111"/>
      <c r="M177" s="268">
        <v>1684</v>
      </c>
      <c r="N177" s="79">
        <v>2084</v>
      </c>
      <c r="O177" s="290">
        <f t="shared" si="42"/>
        <v>2314</v>
      </c>
      <c r="P177" s="311">
        <f t="shared" si="30"/>
        <v>1.042</v>
      </c>
      <c r="Q177" s="20" t="s">
        <v>281</v>
      </c>
      <c r="V177" s="118"/>
    </row>
    <row r="178" spans="1:22" s="114" customFormat="1" ht="15.75">
      <c r="A178" s="94" t="s">
        <v>157</v>
      </c>
      <c r="B178" s="120" t="s">
        <v>158</v>
      </c>
      <c r="C178" s="180"/>
      <c r="D178" s="88">
        <f>D179+D181</f>
        <v>33030</v>
      </c>
      <c r="E178" s="122"/>
      <c r="F178" s="123">
        <v>8000</v>
      </c>
      <c r="G178" s="111">
        <f>G179+G181</f>
        <v>15000</v>
      </c>
      <c r="H178" s="111">
        <f aca="true" t="shared" si="43" ref="H178:N178">H179+H181</f>
        <v>15000</v>
      </c>
      <c r="I178" s="111">
        <f t="shared" si="43"/>
        <v>0</v>
      </c>
      <c r="J178" s="111">
        <f t="shared" si="43"/>
        <v>0</v>
      </c>
      <c r="K178" s="111">
        <f t="shared" si="43"/>
        <v>0</v>
      </c>
      <c r="L178" s="111">
        <f t="shared" si="43"/>
        <v>0</v>
      </c>
      <c r="M178" s="268">
        <f t="shared" si="43"/>
        <v>14594</v>
      </c>
      <c r="N178" s="79">
        <f t="shared" si="43"/>
        <v>14991</v>
      </c>
      <c r="O178" s="290">
        <f t="shared" si="42"/>
        <v>18030</v>
      </c>
      <c r="P178" s="311">
        <f t="shared" si="30"/>
        <v>0.9994</v>
      </c>
      <c r="Q178" s="113"/>
      <c r="V178" s="115"/>
    </row>
    <row r="179" spans="1:22" s="117" customFormat="1" ht="15.75">
      <c r="A179" s="2"/>
      <c r="B179" s="119" t="s">
        <v>37</v>
      </c>
      <c r="C179" s="170"/>
      <c r="D179" s="89">
        <f>SUM(D180)</f>
        <v>5000</v>
      </c>
      <c r="E179" s="126"/>
      <c r="F179" s="110">
        <v>3000</v>
      </c>
      <c r="G179" s="110">
        <f aca="true" t="shared" si="44" ref="G179:N179">G180</f>
        <v>3000</v>
      </c>
      <c r="H179" s="110">
        <f t="shared" si="44"/>
        <v>3000</v>
      </c>
      <c r="I179" s="110">
        <f t="shared" si="44"/>
        <v>0</v>
      </c>
      <c r="J179" s="110">
        <f t="shared" si="44"/>
        <v>0</v>
      </c>
      <c r="K179" s="110">
        <f t="shared" si="44"/>
        <v>0</v>
      </c>
      <c r="L179" s="110">
        <f t="shared" si="44"/>
        <v>0</v>
      </c>
      <c r="M179" s="273">
        <f t="shared" si="44"/>
        <v>2991</v>
      </c>
      <c r="N179" s="306">
        <f t="shared" si="44"/>
        <v>2991</v>
      </c>
      <c r="O179" s="290">
        <f t="shared" si="42"/>
        <v>2000</v>
      </c>
      <c r="P179" s="311">
        <f t="shared" si="30"/>
        <v>0.997</v>
      </c>
      <c r="Q179" s="113"/>
      <c r="V179" s="118"/>
    </row>
    <row r="180" spans="1:22" s="117" customFormat="1" ht="33.75">
      <c r="A180" s="2">
        <v>1</v>
      </c>
      <c r="B180" s="191" t="s">
        <v>159</v>
      </c>
      <c r="C180" s="22" t="s">
        <v>160</v>
      </c>
      <c r="D180" s="162">
        <v>5000</v>
      </c>
      <c r="E180" s="163"/>
      <c r="F180" s="110">
        <v>3000</v>
      </c>
      <c r="G180" s="111">
        <f t="shared" si="35"/>
        <v>3000</v>
      </c>
      <c r="H180" s="111">
        <v>3000</v>
      </c>
      <c r="I180" s="111"/>
      <c r="J180" s="111"/>
      <c r="K180" s="111"/>
      <c r="L180" s="111"/>
      <c r="M180" s="268">
        <v>2991</v>
      </c>
      <c r="N180" s="79">
        <v>2991</v>
      </c>
      <c r="O180" s="290">
        <f t="shared" si="42"/>
        <v>2000</v>
      </c>
      <c r="P180" s="311">
        <f t="shared" si="30"/>
        <v>0.997</v>
      </c>
      <c r="Q180" s="113" t="s">
        <v>161</v>
      </c>
      <c r="V180" s="118"/>
    </row>
    <row r="181" spans="1:22" s="117" customFormat="1" ht="15.75">
      <c r="A181" s="2"/>
      <c r="B181" s="119" t="s">
        <v>63</v>
      </c>
      <c r="C181" s="22"/>
      <c r="D181" s="37">
        <f>SUM(D182:D182)</f>
        <v>28030</v>
      </c>
      <c r="E181" s="70"/>
      <c r="F181" s="127">
        <v>5000</v>
      </c>
      <c r="G181" s="111">
        <f aca="true" t="shared" si="45" ref="G181:N181">SUM(G182:G183)</f>
        <v>12000</v>
      </c>
      <c r="H181" s="111">
        <f t="shared" si="45"/>
        <v>12000</v>
      </c>
      <c r="I181" s="111">
        <f t="shared" si="45"/>
        <v>0</v>
      </c>
      <c r="J181" s="111">
        <f t="shared" si="45"/>
        <v>0</v>
      </c>
      <c r="K181" s="111">
        <f t="shared" si="45"/>
        <v>0</v>
      </c>
      <c r="L181" s="111">
        <f t="shared" si="45"/>
        <v>0</v>
      </c>
      <c r="M181" s="268">
        <f t="shared" si="45"/>
        <v>11603</v>
      </c>
      <c r="N181" s="79">
        <f t="shared" si="45"/>
        <v>12000</v>
      </c>
      <c r="O181" s="290">
        <f t="shared" si="42"/>
        <v>16030</v>
      </c>
      <c r="P181" s="311">
        <f t="shared" si="30"/>
        <v>1</v>
      </c>
      <c r="Q181" s="113"/>
      <c r="V181" s="118"/>
    </row>
    <row r="182" spans="1:22" s="117" customFormat="1" ht="45">
      <c r="A182" s="2">
        <v>1</v>
      </c>
      <c r="B182" s="45" t="s">
        <v>162</v>
      </c>
      <c r="C182" s="170" t="s">
        <v>163</v>
      </c>
      <c r="D182" s="50">
        <v>28030</v>
      </c>
      <c r="E182" s="71"/>
      <c r="F182" s="110">
        <v>5000</v>
      </c>
      <c r="G182" s="111">
        <f t="shared" si="35"/>
        <v>5000</v>
      </c>
      <c r="H182" s="111">
        <v>5000</v>
      </c>
      <c r="I182" s="111"/>
      <c r="J182" s="111"/>
      <c r="K182" s="111"/>
      <c r="L182" s="111"/>
      <c r="M182" s="268">
        <v>5000</v>
      </c>
      <c r="N182" s="79">
        <v>5000</v>
      </c>
      <c r="O182" s="290">
        <f t="shared" si="42"/>
        <v>23030</v>
      </c>
      <c r="P182" s="311">
        <f t="shared" si="30"/>
        <v>1</v>
      </c>
      <c r="Q182" s="113" t="s">
        <v>164</v>
      </c>
      <c r="V182" s="118"/>
    </row>
    <row r="183" spans="1:22" s="117" customFormat="1" ht="33.75">
      <c r="A183" s="2">
        <v>2</v>
      </c>
      <c r="B183" s="45" t="s">
        <v>195</v>
      </c>
      <c r="C183" s="20" t="s">
        <v>314</v>
      </c>
      <c r="D183" s="50">
        <v>19024</v>
      </c>
      <c r="E183" s="71"/>
      <c r="F183" s="110"/>
      <c r="G183" s="111">
        <f t="shared" si="35"/>
        <v>7000</v>
      </c>
      <c r="H183" s="111">
        <v>7000</v>
      </c>
      <c r="I183" s="111"/>
      <c r="J183" s="111"/>
      <c r="K183" s="111"/>
      <c r="L183" s="111"/>
      <c r="M183" s="268">
        <v>6603</v>
      </c>
      <c r="N183" s="79">
        <v>7000</v>
      </c>
      <c r="O183" s="290">
        <f t="shared" si="42"/>
        <v>12024</v>
      </c>
      <c r="P183" s="311">
        <f t="shared" si="30"/>
        <v>1</v>
      </c>
      <c r="Q183" s="113" t="s">
        <v>161</v>
      </c>
      <c r="V183" s="118"/>
    </row>
    <row r="184" spans="1:22" s="195" customFormat="1" ht="15.75">
      <c r="A184" s="94" t="s">
        <v>165</v>
      </c>
      <c r="B184" s="120" t="s">
        <v>15</v>
      </c>
      <c r="C184" s="192"/>
      <c r="D184" s="91"/>
      <c r="E184" s="193"/>
      <c r="F184" s="194"/>
      <c r="G184" s="111">
        <f>SUM(G185:G223)</f>
        <v>16865</v>
      </c>
      <c r="H184" s="111">
        <f aca="true" t="shared" si="46" ref="H184:N184">SUM(H185:H223)</f>
        <v>16865</v>
      </c>
      <c r="I184" s="111">
        <f t="shared" si="46"/>
        <v>0</v>
      </c>
      <c r="J184" s="111">
        <f t="shared" si="46"/>
        <v>0</v>
      </c>
      <c r="K184" s="111">
        <f t="shared" si="46"/>
        <v>0</v>
      </c>
      <c r="L184" s="111">
        <f t="shared" si="46"/>
        <v>0</v>
      </c>
      <c r="M184" s="268">
        <f t="shared" si="46"/>
        <v>11853</v>
      </c>
      <c r="N184" s="79">
        <f t="shared" si="46"/>
        <v>14309</v>
      </c>
      <c r="O184" s="290"/>
      <c r="P184" s="311">
        <f t="shared" si="30"/>
        <v>0.8484435220871628</v>
      </c>
      <c r="Q184" s="113"/>
      <c r="V184" s="196"/>
    </row>
    <row r="185" spans="1:22" s="117" customFormat="1" ht="38.25">
      <c r="A185" s="157">
        <v>1</v>
      </c>
      <c r="B185" s="197" t="s">
        <v>234</v>
      </c>
      <c r="C185" s="170"/>
      <c r="D185" s="50"/>
      <c r="E185" s="71"/>
      <c r="F185" s="110"/>
      <c r="G185" s="111">
        <f t="shared" si="35"/>
        <v>500</v>
      </c>
      <c r="H185" s="198">
        <v>500</v>
      </c>
      <c r="I185" s="111"/>
      <c r="J185" s="111"/>
      <c r="K185" s="111"/>
      <c r="L185" s="111"/>
      <c r="M185" s="268">
        <v>500</v>
      </c>
      <c r="N185" s="79">
        <v>500</v>
      </c>
      <c r="O185" s="290"/>
      <c r="P185" s="311">
        <f t="shared" si="30"/>
        <v>1</v>
      </c>
      <c r="Q185" s="156" t="s">
        <v>29</v>
      </c>
      <c r="V185" s="118"/>
    </row>
    <row r="186" spans="1:22" s="117" customFormat="1" ht="25.5">
      <c r="A186" s="157">
        <v>2</v>
      </c>
      <c r="B186" s="197" t="s">
        <v>235</v>
      </c>
      <c r="C186" s="170"/>
      <c r="D186" s="50"/>
      <c r="E186" s="71"/>
      <c r="F186" s="110"/>
      <c r="G186" s="111">
        <f t="shared" si="35"/>
        <v>70</v>
      </c>
      <c r="H186" s="198">
        <v>70</v>
      </c>
      <c r="I186" s="111"/>
      <c r="J186" s="111"/>
      <c r="K186" s="111"/>
      <c r="L186" s="111"/>
      <c r="M186" s="268"/>
      <c r="N186" s="79"/>
      <c r="O186" s="290"/>
      <c r="P186" s="311">
        <f t="shared" si="30"/>
        <v>0</v>
      </c>
      <c r="Q186" s="156" t="s">
        <v>267</v>
      </c>
      <c r="V186" s="118"/>
    </row>
    <row r="187" spans="1:22" s="117" customFormat="1" ht="27.75" customHeight="1">
      <c r="A187" s="157">
        <v>3</v>
      </c>
      <c r="B187" s="197" t="s">
        <v>236</v>
      </c>
      <c r="C187" s="170"/>
      <c r="D187" s="50"/>
      <c r="E187" s="71"/>
      <c r="F187" s="110"/>
      <c r="G187" s="111">
        <f t="shared" si="35"/>
        <v>500</v>
      </c>
      <c r="H187" s="198">
        <v>500</v>
      </c>
      <c r="I187" s="111"/>
      <c r="J187" s="111"/>
      <c r="K187" s="111"/>
      <c r="L187" s="111"/>
      <c r="M187" s="268">
        <v>500</v>
      </c>
      <c r="N187" s="79">
        <v>500</v>
      </c>
      <c r="O187" s="290"/>
      <c r="P187" s="311">
        <f t="shared" si="30"/>
        <v>1</v>
      </c>
      <c r="Q187" s="156" t="s">
        <v>29</v>
      </c>
      <c r="V187" s="118"/>
    </row>
    <row r="188" spans="1:22" s="117" customFormat="1" ht="76.5">
      <c r="A188" s="157">
        <v>4</v>
      </c>
      <c r="B188" s="197" t="s">
        <v>237</v>
      </c>
      <c r="C188" s="170"/>
      <c r="D188" s="50"/>
      <c r="E188" s="71"/>
      <c r="F188" s="110"/>
      <c r="G188" s="111">
        <f t="shared" si="35"/>
        <v>300</v>
      </c>
      <c r="H188" s="198">
        <v>300</v>
      </c>
      <c r="I188" s="111"/>
      <c r="J188" s="111"/>
      <c r="K188" s="111"/>
      <c r="L188" s="111"/>
      <c r="M188" s="268">
        <v>300</v>
      </c>
      <c r="N188" s="79">
        <v>300</v>
      </c>
      <c r="O188" s="290"/>
      <c r="P188" s="311">
        <f t="shared" si="30"/>
        <v>1</v>
      </c>
      <c r="Q188" s="156" t="s">
        <v>70</v>
      </c>
      <c r="V188" s="118"/>
    </row>
    <row r="189" spans="1:22" s="117" customFormat="1" ht="38.25">
      <c r="A189" s="157">
        <v>5</v>
      </c>
      <c r="B189" s="197" t="s">
        <v>238</v>
      </c>
      <c r="C189" s="170"/>
      <c r="D189" s="50"/>
      <c r="E189" s="71"/>
      <c r="F189" s="110"/>
      <c r="G189" s="111">
        <f t="shared" si="35"/>
        <v>700</v>
      </c>
      <c r="H189" s="198">
        <v>700</v>
      </c>
      <c r="I189" s="111"/>
      <c r="J189" s="111"/>
      <c r="K189" s="111"/>
      <c r="L189" s="111"/>
      <c r="M189" s="268">
        <v>700</v>
      </c>
      <c r="N189" s="79">
        <v>700</v>
      </c>
      <c r="O189" s="290"/>
      <c r="P189" s="311">
        <f t="shared" si="30"/>
        <v>1</v>
      </c>
      <c r="Q189" s="156" t="s">
        <v>268</v>
      </c>
      <c r="V189" s="118"/>
    </row>
    <row r="190" spans="1:22" s="117" customFormat="1" ht="63.75">
      <c r="A190" s="157">
        <v>6</v>
      </c>
      <c r="B190" s="199" t="s">
        <v>239</v>
      </c>
      <c r="C190" s="170"/>
      <c r="D190" s="50"/>
      <c r="E190" s="71"/>
      <c r="F190" s="110"/>
      <c r="G190" s="111">
        <f t="shared" si="35"/>
        <v>600</v>
      </c>
      <c r="H190" s="198">
        <v>600</v>
      </c>
      <c r="I190" s="111"/>
      <c r="J190" s="111"/>
      <c r="K190" s="111"/>
      <c r="L190" s="111"/>
      <c r="M190" s="268">
        <v>600</v>
      </c>
      <c r="N190" s="79">
        <v>600</v>
      </c>
      <c r="O190" s="290"/>
      <c r="P190" s="311">
        <f t="shared" si="30"/>
        <v>1</v>
      </c>
      <c r="Q190" s="156" t="s">
        <v>269</v>
      </c>
      <c r="V190" s="118"/>
    </row>
    <row r="191" spans="1:22" s="117" customFormat="1" ht="63.75">
      <c r="A191" s="157">
        <v>7</v>
      </c>
      <c r="B191" s="199" t="s">
        <v>240</v>
      </c>
      <c r="C191" s="170"/>
      <c r="D191" s="50"/>
      <c r="E191" s="71"/>
      <c r="F191" s="110"/>
      <c r="G191" s="111">
        <f t="shared" si="35"/>
        <v>700</v>
      </c>
      <c r="H191" s="198">
        <v>700</v>
      </c>
      <c r="I191" s="111"/>
      <c r="J191" s="111"/>
      <c r="K191" s="111"/>
      <c r="L191" s="111"/>
      <c r="M191" s="268">
        <v>700</v>
      </c>
      <c r="N191" s="79">
        <v>700</v>
      </c>
      <c r="O191" s="290"/>
      <c r="P191" s="311">
        <f t="shared" si="30"/>
        <v>1</v>
      </c>
      <c r="Q191" s="156" t="s">
        <v>269</v>
      </c>
      <c r="S191" s="200"/>
      <c r="V191" s="118"/>
    </row>
    <row r="192" spans="1:22" s="117" customFormat="1" ht="25.5">
      <c r="A192" s="157">
        <v>8</v>
      </c>
      <c r="B192" s="197" t="s">
        <v>241</v>
      </c>
      <c r="C192" s="170"/>
      <c r="D192" s="50"/>
      <c r="E192" s="71"/>
      <c r="F192" s="110"/>
      <c r="G192" s="111">
        <f t="shared" si="35"/>
        <v>1800</v>
      </c>
      <c r="H192" s="198">
        <v>1800</v>
      </c>
      <c r="I192" s="198"/>
      <c r="J192" s="111"/>
      <c r="K192" s="111"/>
      <c r="L192" s="111"/>
      <c r="M192" s="268">
        <v>1762</v>
      </c>
      <c r="N192" s="79">
        <v>1762</v>
      </c>
      <c r="O192" s="290"/>
      <c r="P192" s="311">
        <f t="shared" si="30"/>
        <v>0.9788888888888889</v>
      </c>
      <c r="Q192" s="156" t="s">
        <v>78</v>
      </c>
      <c r="S192" s="200"/>
      <c r="T192" s="200"/>
      <c r="V192" s="118"/>
    </row>
    <row r="193" spans="1:22" s="117" customFormat="1" ht="38.25">
      <c r="A193" s="157">
        <v>9</v>
      </c>
      <c r="B193" s="197" t="s">
        <v>242</v>
      </c>
      <c r="C193" s="170"/>
      <c r="D193" s="50"/>
      <c r="E193" s="71"/>
      <c r="F193" s="110"/>
      <c r="G193" s="111">
        <f t="shared" si="35"/>
        <v>50</v>
      </c>
      <c r="H193" s="198">
        <v>50</v>
      </c>
      <c r="I193" s="198"/>
      <c r="J193" s="111"/>
      <c r="K193" s="111"/>
      <c r="L193" s="111"/>
      <c r="M193" s="268">
        <v>50</v>
      </c>
      <c r="N193" s="79">
        <v>50</v>
      </c>
      <c r="O193" s="290"/>
      <c r="P193" s="311">
        <f t="shared" si="30"/>
        <v>1</v>
      </c>
      <c r="Q193" s="156" t="s">
        <v>78</v>
      </c>
      <c r="V193" s="118"/>
    </row>
    <row r="194" spans="1:22" s="117" customFormat="1" ht="25.5">
      <c r="A194" s="157">
        <v>10</v>
      </c>
      <c r="B194" s="197" t="s">
        <v>243</v>
      </c>
      <c r="C194" s="170"/>
      <c r="D194" s="50"/>
      <c r="E194" s="71"/>
      <c r="F194" s="110"/>
      <c r="G194" s="111">
        <f t="shared" si="35"/>
        <v>100</v>
      </c>
      <c r="H194" s="198">
        <v>100</v>
      </c>
      <c r="I194" s="198"/>
      <c r="J194" s="111"/>
      <c r="K194" s="111"/>
      <c r="L194" s="111"/>
      <c r="M194" s="268">
        <v>100</v>
      </c>
      <c r="N194" s="79">
        <v>100</v>
      </c>
      <c r="O194" s="290"/>
      <c r="P194" s="311">
        <f t="shared" si="30"/>
        <v>1</v>
      </c>
      <c r="Q194" s="156" t="s">
        <v>78</v>
      </c>
      <c r="V194" s="118"/>
    </row>
    <row r="195" spans="1:22" s="117" customFormat="1" ht="25.5">
      <c r="A195" s="157">
        <v>11</v>
      </c>
      <c r="B195" s="197" t="s">
        <v>244</v>
      </c>
      <c r="C195" s="170"/>
      <c r="D195" s="50"/>
      <c r="E195" s="71"/>
      <c r="F195" s="110"/>
      <c r="G195" s="111">
        <f t="shared" si="35"/>
        <v>150</v>
      </c>
      <c r="H195" s="198">
        <v>150</v>
      </c>
      <c r="I195" s="198"/>
      <c r="J195" s="111"/>
      <c r="K195" s="111"/>
      <c r="L195" s="111"/>
      <c r="M195" s="268"/>
      <c r="N195" s="79"/>
      <c r="O195" s="290"/>
      <c r="P195" s="311">
        <f t="shared" si="30"/>
        <v>0</v>
      </c>
      <c r="Q195" s="156" t="s">
        <v>78</v>
      </c>
      <c r="V195" s="118"/>
    </row>
    <row r="196" spans="1:22" s="117" customFormat="1" ht="25.5">
      <c r="A196" s="157">
        <v>12</v>
      </c>
      <c r="B196" s="197" t="s">
        <v>245</v>
      </c>
      <c r="C196" s="170"/>
      <c r="D196" s="50"/>
      <c r="E196" s="71"/>
      <c r="F196" s="110"/>
      <c r="G196" s="111">
        <f t="shared" si="35"/>
        <v>500</v>
      </c>
      <c r="H196" s="201">
        <v>500</v>
      </c>
      <c r="I196" s="201"/>
      <c r="J196" s="111"/>
      <c r="K196" s="111"/>
      <c r="L196" s="111"/>
      <c r="M196" s="268">
        <v>500</v>
      </c>
      <c r="N196" s="79">
        <v>500</v>
      </c>
      <c r="O196" s="290"/>
      <c r="P196" s="311">
        <f t="shared" si="30"/>
        <v>1</v>
      </c>
      <c r="Q196" s="156" t="s">
        <v>78</v>
      </c>
      <c r="V196" s="118"/>
    </row>
    <row r="197" spans="1:22" s="117" customFormat="1" ht="51">
      <c r="A197" s="157">
        <v>13</v>
      </c>
      <c r="B197" s="197" t="s">
        <v>246</v>
      </c>
      <c r="C197" s="170"/>
      <c r="D197" s="50"/>
      <c r="E197" s="71"/>
      <c r="F197" s="110"/>
      <c r="G197" s="111">
        <f t="shared" si="35"/>
        <v>300</v>
      </c>
      <c r="H197" s="201">
        <v>300</v>
      </c>
      <c r="I197" s="201"/>
      <c r="J197" s="111"/>
      <c r="K197" s="111"/>
      <c r="L197" s="111"/>
      <c r="M197" s="268">
        <v>300</v>
      </c>
      <c r="N197" s="79">
        <v>300</v>
      </c>
      <c r="O197" s="290"/>
      <c r="P197" s="311">
        <f t="shared" si="30"/>
        <v>1</v>
      </c>
      <c r="Q197" s="156" t="s">
        <v>78</v>
      </c>
      <c r="V197" s="118"/>
    </row>
    <row r="198" spans="1:22" s="117" customFormat="1" ht="25.5">
      <c r="A198" s="157">
        <v>14</v>
      </c>
      <c r="B198" s="197" t="s">
        <v>247</v>
      </c>
      <c r="C198" s="170"/>
      <c r="D198" s="50"/>
      <c r="E198" s="71"/>
      <c r="F198" s="110"/>
      <c r="G198" s="111">
        <f t="shared" si="35"/>
        <v>0</v>
      </c>
      <c r="H198" s="201">
        <v>0</v>
      </c>
      <c r="I198" s="201"/>
      <c r="J198" s="111"/>
      <c r="K198" s="111"/>
      <c r="L198" s="111"/>
      <c r="M198" s="268"/>
      <c r="N198" s="79"/>
      <c r="O198" s="290"/>
      <c r="P198" s="311"/>
      <c r="Q198" s="156" t="s">
        <v>78</v>
      </c>
      <c r="V198" s="118"/>
    </row>
    <row r="199" spans="1:22" s="117" customFormat="1" ht="25.5">
      <c r="A199" s="157">
        <v>15</v>
      </c>
      <c r="B199" s="197" t="s">
        <v>248</v>
      </c>
      <c r="C199" s="170"/>
      <c r="D199" s="50"/>
      <c r="E199" s="71"/>
      <c r="F199" s="110"/>
      <c r="G199" s="111">
        <f t="shared" si="35"/>
        <v>0</v>
      </c>
      <c r="H199" s="201">
        <v>0</v>
      </c>
      <c r="I199" s="201"/>
      <c r="J199" s="111"/>
      <c r="K199" s="111"/>
      <c r="L199" s="111"/>
      <c r="M199" s="268"/>
      <c r="N199" s="79"/>
      <c r="O199" s="290"/>
      <c r="P199" s="311"/>
      <c r="Q199" s="156" t="s">
        <v>78</v>
      </c>
      <c r="V199" s="118"/>
    </row>
    <row r="200" spans="1:22" s="117" customFormat="1" ht="38.25">
      <c r="A200" s="157">
        <v>16</v>
      </c>
      <c r="B200" s="197" t="s">
        <v>249</v>
      </c>
      <c r="C200" s="170"/>
      <c r="D200" s="50"/>
      <c r="E200" s="71"/>
      <c r="F200" s="110"/>
      <c r="G200" s="111">
        <f t="shared" si="35"/>
        <v>0</v>
      </c>
      <c r="H200" s="201">
        <v>0</v>
      </c>
      <c r="I200" s="201"/>
      <c r="J200" s="111"/>
      <c r="K200" s="111"/>
      <c r="L200" s="111"/>
      <c r="M200" s="268"/>
      <c r="N200" s="79"/>
      <c r="O200" s="290"/>
      <c r="P200" s="311"/>
      <c r="Q200" s="156" t="s">
        <v>78</v>
      </c>
      <c r="V200" s="118"/>
    </row>
    <row r="201" spans="1:22" s="117" customFormat="1" ht="25.5">
      <c r="A201" s="157">
        <v>17</v>
      </c>
      <c r="B201" s="197" t="s">
        <v>250</v>
      </c>
      <c r="C201" s="170"/>
      <c r="D201" s="50"/>
      <c r="E201" s="71"/>
      <c r="F201" s="110"/>
      <c r="G201" s="111">
        <f t="shared" si="35"/>
        <v>300</v>
      </c>
      <c r="H201" s="198">
        <v>300</v>
      </c>
      <c r="I201" s="111"/>
      <c r="J201" s="111"/>
      <c r="K201" s="111"/>
      <c r="L201" s="111"/>
      <c r="M201" s="268"/>
      <c r="N201" s="79"/>
      <c r="O201" s="290"/>
      <c r="P201" s="311">
        <f t="shared" si="30"/>
        <v>0</v>
      </c>
      <c r="Q201" s="156" t="s">
        <v>121</v>
      </c>
      <c r="V201" s="118"/>
    </row>
    <row r="202" spans="1:22" s="117" customFormat="1" ht="25.5">
      <c r="A202" s="157">
        <v>18</v>
      </c>
      <c r="B202" s="197" t="s">
        <v>251</v>
      </c>
      <c r="C202" s="170"/>
      <c r="D202" s="50"/>
      <c r="E202" s="71"/>
      <c r="F202" s="110"/>
      <c r="G202" s="111">
        <f t="shared" si="35"/>
        <v>150</v>
      </c>
      <c r="H202" s="198">
        <v>150</v>
      </c>
      <c r="I202" s="111"/>
      <c r="J202" s="111"/>
      <c r="K202" s="111"/>
      <c r="L202" s="111"/>
      <c r="M202" s="268">
        <v>150</v>
      </c>
      <c r="N202" s="79">
        <v>150</v>
      </c>
      <c r="O202" s="290"/>
      <c r="P202" s="311">
        <f t="shared" si="30"/>
        <v>1</v>
      </c>
      <c r="Q202" s="156" t="s">
        <v>270</v>
      </c>
      <c r="V202" s="118"/>
    </row>
    <row r="203" spans="1:22" s="117" customFormat="1" ht="25.5">
      <c r="A203" s="157">
        <v>19</v>
      </c>
      <c r="B203" s="197" t="s">
        <v>252</v>
      </c>
      <c r="C203" s="170"/>
      <c r="D203" s="50"/>
      <c r="E203" s="71"/>
      <c r="F203" s="110"/>
      <c r="G203" s="111">
        <f t="shared" si="35"/>
        <v>0</v>
      </c>
      <c r="H203" s="198">
        <v>0</v>
      </c>
      <c r="I203" s="111"/>
      <c r="J203" s="111"/>
      <c r="K203" s="111"/>
      <c r="L203" s="111"/>
      <c r="M203" s="268"/>
      <c r="N203" s="79"/>
      <c r="O203" s="290"/>
      <c r="P203" s="311"/>
      <c r="Q203" s="156" t="s">
        <v>270</v>
      </c>
      <c r="V203" s="118"/>
    </row>
    <row r="204" spans="1:22" s="117" customFormat="1" ht="51">
      <c r="A204" s="157">
        <v>20</v>
      </c>
      <c r="B204" s="197" t="s">
        <v>253</v>
      </c>
      <c r="C204" s="170"/>
      <c r="D204" s="50"/>
      <c r="E204" s="71"/>
      <c r="F204" s="110"/>
      <c r="G204" s="111">
        <f t="shared" si="35"/>
        <v>230</v>
      </c>
      <c r="H204" s="198">
        <v>230</v>
      </c>
      <c r="I204" s="111"/>
      <c r="J204" s="111"/>
      <c r="K204" s="111"/>
      <c r="L204" s="111"/>
      <c r="M204" s="268">
        <v>230</v>
      </c>
      <c r="N204" s="79">
        <v>230</v>
      </c>
      <c r="O204" s="290"/>
      <c r="P204" s="311">
        <f aca="true" t="shared" si="47" ref="P204:P263">N204/G204</f>
        <v>1</v>
      </c>
      <c r="Q204" s="156" t="s">
        <v>270</v>
      </c>
      <c r="V204" s="118"/>
    </row>
    <row r="205" spans="1:22" s="117" customFormat="1" ht="38.25">
      <c r="A205" s="157">
        <v>21</v>
      </c>
      <c r="B205" s="197" t="s">
        <v>254</v>
      </c>
      <c r="C205" s="170"/>
      <c r="D205" s="50"/>
      <c r="E205" s="71"/>
      <c r="F205" s="110"/>
      <c r="G205" s="111">
        <f t="shared" si="35"/>
        <v>200</v>
      </c>
      <c r="H205" s="198">
        <v>200</v>
      </c>
      <c r="I205" s="111"/>
      <c r="J205" s="111"/>
      <c r="K205" s="111"/>
      <c r="L205" s="111"/>
      <c r="M205" s="268">
        <v>200</v>
      </c>
      <c r="N205" s="79">
        <v>200</v>
      </c>
      <c r="O205" s="290"/>
      <c r="P205" s="311">
        <f t="shared" si="47"/>
        <v>1</v>
      </c>
      <c r="Q205" s="190" t="s">
        <v>271</v>
      </c>
      <c r="V205" s="118"/>
    </row>
    <row r="206" spans="1:22" s="117" customFormat="1" ht="25.5">
      <c r="A206" s="157">
        <v>22</v>
      </c>
      <c r="B206" s="197" t="s">
        <v>255</v>
      </c>
      <c r="C206" s="170"/>
      <c r="D206" s="50"/>
      <c r="E206" s="71"/>
      <c r="F206" s="110"/>
      <c r="G206" s="111">
        <f t="shared" si="35"/>
        <v>1000</v>
      </c>
      <c r="H206" s="198">
        <v>1000</v>
      </c>
      <c r="I206" s="111"/>
      <c r="J206" s="111"/>
      <c r="K206" s="111"/>
      <c r="L206" s="111"/>
      <c r="M206" s="268">
        <v>1000</v>
      </c>
      <c r="N206" s="79">
        <v>1000</v>
      </c>
      <c r="O206" s="290"/>
      <c r="P206" s="311">
        <f t="shared" si="47"/>
        <v>1</v>
      </c>
      <c r="Q206" s="190" t="s">
        <v>272</v>
      </c>
      <c r="V206" s="118"/>
    </row>
    <row r="207" spans="1:22" s="117" customFormat="1" ht="45">
      <c r="A207" s="157">
        <v>23</v>
      </c>
      <c r="B207" s="197" t="s">
        <v>256</v>
      </c>
      <c r="C207" s="170"/>
      <c r="D207" s="50"/>
      <c r="E207" s="71"/>
      <c r="F207" s="110"/>
      <c r="G207" s="111">
        <f t="shared" si="35"/>
        <v>100</v>
      </c>
      <c r="H207" s="198">
        <v>100</v>
      </c>
      <c r="I207" s="111"/>
      <c r="J207" s="111"/>
      <c r="K207" s="111"/>
      <c r="L207" s="111"/>
      <c r="M207" s="268"/>
      <c r="N207" s="79"/>
      <c r="O207" s="290"/>
      <c r="P207" s="311">
        <f t="shared" si="47"/>
        <v>0</v>
      </c>
      <c r="Q207" s="156" t="s">
        <v>273</v>
      </c>
      <c r="V207" s="118"/>
    </row>
    <row r="208" spans="1:22" s="117" customFormat="1" ht="15.75">
      <c r="A208" s="157">
        <v>24</v>
      </c>
      <c r="B208" s="197" t="s">
        <v>257</v>
      </c>
      <c r="C208" s="170"/>
      <c r="D208" s="50"/>
      <c r="E208" s="71"/>
      <c r="F208" s="110"/>
      <c r="G208" s="111">
        <f t="shared" si="35"/>
        <v>0</v>
      </c>
      <c r="H208" s="198">
        <v>0</v>
      </c>
      <c r="I208" s="111"/>
      <c r="J208" s="111"/>
      <c r="K208" s="111"/>
      <c r="L208" s="111"/>
      <c r="M208" s="268"/>
      <c r="N208" s="79"/>
      <c r="O208" s="290"/>
      <c r="P208" s="311"/>
      <c r="Q208" s="190" t="s">
        <v>274</v>
      </c>
      <c r="V208" s="118"/>
    </row>
    <row r="209" spans="1:22" s="117" customFormat="1" ht="15.75">
      <c r="A209" s="157">
        <v>25</v>
      </c>
      <c r="B209" s="197" t="s">
        <v>257</v>
      </c>
      <c r="C209" s="170"/>
      <c r="D209" s="50"/>
      <c r="E209" s="71"/>
      <c r="F209" s="110"/>
      <c r="G209" s="111"/>
      <c r="H209" s="198"/>
      <c r="I209" s="111"/>
      <c r="J209" s="111"/>
      <c r="K209" s="111"/>
      <c r="L209" s="111"/>
      <c r="M209" s="268"/>
      <c r="N209" s="79"/>
      <c r="O209" s="290"/>
      <c r="P209" s="311"/>
      <c r="Q209" s="190"/>
      <c r="V209" s="118"/>
    </row>
    <row r="210" spans="1:22" s="117" customFormat="1" ht="25.5">
      <c r="A210" s="157">
        <v>26</v>
      </c>
      <c r="B210" s="197" t="s">
        <v>258</v>
      </c>
      <c r="C210" s="170"/>
      <c r="D210" s="50"/>
      <c r="E210" s="71"/>
      <c r="F210" s="110"/>
      <c r="G210" s="111">
        <f aca="true" t="shared" si="48" ref="G210:G289">SUM(H210:L210)</f>
        <v>1012</v>
      </c>
      <c r="H210" s="198">
        <v>1012</v>
      </c>
      <c r="I210" s="111"/>
      <c r="J210" s="111"/>
      <c r="K210" s="111"/>
      <c r="L210" s="111"/>
      <c r="M210" s="268">
        <v>1012</v>
      </c>
      <c r="N210" s="79">
        <v>1012</v>
      </c>
      <c r="O210" s="290"/>
      <c r="P210" s="311">
        <f t="shared" si="47"/>
        <v>1</v>
      </c>
      <c r="Q210" s="190" t="s">
        <v>275</v>
      </c>
      <c r="V210" s="118"/>
    </row>
    <row r="211" spans="1:22" s="117" customFormat="1" ht="25.5">
      <c r="A211" s="157">
        <v>27</v>
      </c>
      <c r="B211" s="45" t="s">
        <v>259</v>
      </c>
      <c r="C211" s="170"/>
      <c r="D211" s="50"/>
      <c r="E211" s="71"/>
      <c r="F211" s="110"/>
      <c r="G211" s="111">
        <f t="shared" si="48"/>
        <v>0</v>
      </c>
      <c r="H211" s="198">
        <v>0</v>
      </c>
      <c r="I211" s="111"/>
      <c r="J211" s="111"/>
      <c r="K211" s="111"/>
      <c r="L211" s="111"/>
      <c r="M211" s="268"/>
      <c r="N211" s="79"/>
      <c r="O211" s="290"/>
      <c r="P211" s="311"/>
      <c r="Q211" s="190" t="s">
        <v>274</v>
      </c>
      <c r="V211" s="118"/>
    </row>
    <row r="212" spans="1:22" s="117" customFormat="1" ht="38.25">
      <c r="A212" s="157">
        <v>28</v>
      </c>
      <c r="B212" s="45" t="s">
        <v>260</v>
      </c>
      <c r="C212" s="170"/>
      <c r="D212" s="50"/>
      <c r="E212" s="71"/>
      <c r="F212" s="110"/>
      <c r="G212" s="111">
        <f t="shared" si="48"/>
        <v>200</v>
      </c>
      <c r="H212" s="198">
        <v>200</v>
      </c>
      <c r="I212" s="111"/>
      <c r="J212" s="111"/>
      <c r="K212" s="111"/>
      <c r="L212" s="111"/>
      <c r="M212" s="268">
        <v>126</v>
      </c>
      <c r="N212" s="79">
        <v>126</v>
      </c>
      <c r="O212" s="290"/>
      <c r="P212" s="311">
        <f t="shared" si="47"/>
        <v>0.63</v>
      </c>
      <c r="Q212" s="190" t="s">
        <v>276</v>
      </c>
      <c r="V212" s="118"/>
    </row>
    <row r="213" spans="1:22" s="117" customFormat="1" ht="15.75">
      <c r="A213" s="157">
        <v>29</v>
      </c>
      <c r="B213" s="45" t="s">
        <v>261</v>
      </c>
      <c r="C213" s="170"/>
      <c r="D213" s="50"/>
      <c r="E213" s="71"/>
      <c r="F213" s="110"/>
      <c r="G213" s="111">
        <f t="shared" si="48"/>
        <v>430</v>
      </c>
      <c r="H213" s="198">
        <v>430</v>
      </c>
      <c r="I213" s="111"/>
      <c r="J213" s="111"/>
      <c r="K213" s="111"/>
      <c r="L213" s="111"/>
      <c r="M213" s="268">
        <v>389</v>
      </c>
      <c r="N213" s="79">
        <v>389</v>
      </c>
      <c r="O213" s="290"/>
      <c r="P213" s="311">
        <f t="shared" si="47"/>
        <v>0.9046511627906977</v>
      </c>
      <c r="Q213" s="190" t="s">
        <v>275</v>
      </c>
      <c r="V213" s="118"/>
    </row>
    <row r="214" spans="1:22" s="117" customFormat="1" ht="38.25">
      <c r="A214" s="157">
        <v>30</v>
      </c>
      <c r="B214" s="45" t="s">
        <v>262</v>
      </c>
      <c r="C214" s="170"/>
      <c r="D214" s="50"/>
      <c r="E214" s="71"/>
      <c r="F214" s="110"/>
      <c r="G214" s="111">
        <f t="shared" si="48"/>
        <v>200</v>
      </c>
      <c r="H214" s="198">
        <v>200</v>
      </c>
      <c r="I214" s="111"/>
      <c r="J214" s="111"/>
      <c r="K214" s="111"/>
      <c r="L214" s="111"/>
      <c r="M214" s="268"/>
      <c r="N214" s="79"/>
      <c r="O214" s="290"/>
      <c r="P214" s="311">
        <f t="shared" si="47"/>
        <v>0</v>
      </c>
      <c r="Q214" s="190" t="s">
        <v>274</v>
      </c>
      <c r="V214" s="118"/>
    </row>
    <row r="215" spans="1:22" s="117" customFormat="1" ht="25.5">
      <c r="A215" s="157">
        <v>31</v>
      </c>
      <c r="B215" s="45" t="s">
        <v>263</v>
      </c>
      <c r="C215" s="170"/>
      <c r="D215" s="50"/>
      <c r="E215" s="71"/>
      <c r="F215" s="110"/>
      <c r="G215" s="111">
        <f t="shared" si="48"/>
        <v>0</v>
      </c>
      <c r="H215" s="198">
        <v>0</v>
      </c>
      <c r="I215" s="111"/>
      <c r="J215" s="111"/>
      <c r="K215" s="111"/>
      <c r="L215" s="111"/>
      <c r="M215" s="268"/>
      <c r="N215" s="79"/>
      <c r="O215" s="290"/>
      <c r="P215" s="311"/>
      <c r="Q215" s="190" t="s">
        <v>276</v>
      </c>
      <c r="V215" s="118"/>
    </row>
    <row r="216" spans="1:22" s="117" customFormat="1" ht="30">
      <c r="A216" s="157">
        <v>32</v>
      </c>
      <c r="B216" s="116" t="s">
        <v>345</v>
      </c>
      <c r="C216" s="170"/>
      <c r="D216" s="50"/>
      <c r="E216" s="71"/>
      <c r="F216" s="110"/>
      <c r="G216" s="111">
        <f t="shared" si="48"/>
        <v>1123</v>
      </c>
      <c r="H216" s="198">
        <v>1123</v>
      </c>
      <c r="I216" s="111"/>
      <c r="J216" s="111"/>
      <c r="K216" s="111"/>
      <c r="L216" s="111"/>
      <c r="M216" s="268"/>
      <c r="N216" s="79"/>
      <c r="O216" s="290"/>
      <c r="P216" s="311">
        <f t="shared" si="47"/>
        <v>0</v>
      </c>
      <c r="Q216" s="190" t="s">
        <v>83</v>
      </c>
      <c r="V216" s="118"/>
    </row>
    <row r="217" spans="1:22" s="117" customFormat="1" ht="38.25">
      <c r="A217" s="157">
        <v>33</v>
      </c>
      <c r="B217" s="202" t="s">
        <v>346</v>
      </c>
      <c r="C217" s="170"/>
      <c r="D217" s="50"/>
      <c r="E217" s="71"/>
      <c r="F217" s="110"/>
      <c r="G217" s="111">
        <f t="shared" si="48"/>
        <v>250</v>
      </c>
      <c r="H217" s="198">
        <v>250</v>
      </c>
      <c r="I217" s="111"/>
      <c r="J217" s="111"/>
      <c r="K217" s="111"/>
      <c r="L217" s="111"/>
      <c r="M217" s="268">
        <v>214</v>
      </c>
      <c r="N217" s="79">
        <v>214</v>
      </c>
      <c r="O217" s="290"/>
      <c r="P217" s="311">
        <f t="shared" si="47"/>
        <v>0.856</v>
      </c>
      <c r="Q217" s="190" t="s">
        <v>187</v>
      </c>
      <c r="V217" s="118"/>
    </row>
    <row r="218" spans="1:22" s="117" customFormat="1" ht="38.25">
      <c r="A218" s="157">
        <v>34</v>
      </c>
      <c r="B218" s="202" t="s">
        <v>347</v>
      </c>
      <c r="C218" s="170"/>
      <c r="D218" s="50"/>
      <c r="E218" s="71"/>
      <c r="F218" s="110"/>
      <c r="G218" s="111">
        <f t="shared" si="48"/>
        <v>1300</v>
      </c>
      <c r="H218" s="198">
        <v>1300</v>
      </c>
      <c r="I218" s="111"/>
      <c r="J218" s="111"/>
      <c r="K218" s="111"/>
      <c r="L218" s="111"/>
      <c r="M218" s="268">
        <v>1300</v>
      </c>
      <c r="N218" s="79">
        <v>1300</v>
      </c>
      <c r="O218" s="290"/>
      <c r="P218" s="311">
        <f t="shared" si="47"/>
        <v>1</v>
      </c>
      <c r="Q218" s="190" t="s">
        <v>472</v>
      </c>
      <c r="V218" s="118"/>
    </row>
    <row r="219" spans="1:22" s="117" customFormat="1" ht="15.75">
      <c r="A219" s="157">
        <v>35</v>
      </c>
      <c r="B219" s="202" t="s">
        <v>343</v>
      </c>
      <c r="C219" s="170"/>
      <c r="D219" s="50"/>
      <c r="E219" s="71"/>
      <c r="F219" s="110"/>
      <c r="G219" s="111">
        <f t="shared" si="48"/>
        <v>3300</v>
      </c>
      <c r="H219" s="198">
        <v>3300</v>
      </c>
      <c r="I219" s="111"/>
      <c r="J219" s="111"/>
      <c r="K219" s="111"/>
      <c r="L219" s="111"/>
      <c r="M219" s="268">
        <v>898</v>
      </c>
      <c r="N219" s="79">
        <v>3300</v>
      </c>
      <c r="O219" s="290"/>
      <c r="P219" s="311">
        <f t="shared" si="47"/>
        <v>1</v>
      </c>
      <c r="Q219" s="190" t="s">
        <v>40</v>
      </c>
      <c r="V219" s="118"/>
    </row>
    <row r="220" spans="1:22" s="117" customFormat="1" ht="25.5">
      <c r="A220" s="157">
        <v>37</v>
      </c>
      <c r="B220" s="202" t="s">
        <v>264</v>
      </c>
      <c r="C220" s="170"/>
      <c r="D220" s="50"/>
      <c r="E220" s="71"/>
      <c r="F220" s="110"/>
      <c r="G220" s="111">
        <f t="shared" si="48"/>
        <v>500</v>
      </c>
      <c r="H220" s="198">
        <v>500</v>
      </c>
      <c r="I220" s="111"/>
      <c r="J220" s="111"/>
      <c r="K220" s="111"/>
      <c r="L220" s="111"/>
      <c r="M220" s="268">
        <v>322</v>
      </c>
      <c r="N220" s="79">
        <v>322</v>
      </c>
      <c r="O220" s="290"/>
      <c r="P220" s="311">
        <f t="shared" si="47"/>
        <v>0.644</v>
      </c>
      <c r="Q220" s="190" t="s">
        <v>277</v>
      </c>
      <c r="V220" s="118"/>
    </row>
    <row r="221" spans="1:22" s="117" customFormat="1" ht="15.75">
      <c r="A221" s="157">
        <v>38</v>
      </c>
      <c r="B221" s="202" t="s">
        <v>265</v>
      </c>
      <c r="C221" s="170"/>
      <c r="D221" s="50"/>
      <c r="E221" s="71"/>
      <c r="F221" s="110"/>
      <c r="G221" s="111">
        <f t="shared" si="48"/>
        <v>300</v>
      </c>
      <c r="H221" s="198">
        <v>300</v>
      </c>
      <c r="I221" s="111"/>
      <c r="J221" s="111"/>
      <c r="K221" s="111"/>
      <c r="L221" s="111"/>
      <c r="M221" s="268">
        <v>0</v>
      </c>
      <c r="N221" s="79">
        <v>54</v>
      </c>
      <c r="O221" s="290"/>
      <c r="P221" s="311">
        <f t="shared" si="47"/>
        <v>0.18</v>
      </c>
      <c r="Q221" s="190" t="s">
        <v>146</v>
      </c>
      <c r="V221" s="118"/>
    </row>
    <row r="222" spans="1:22" s="117" customFormat="1" ht="15.75">
      <c r="A222" s="157">
        <v>39</v>
      </c>
      <c r="B222" s="202" t="s">
        <v>334</v>
      </c>
      <c r="C222" s="170"/>
      <c r="D222" s="50"/>
      <c r="E222" s="71"/>
      <c r="F222" s="110"/>
      <c r="G222" s="111">
        <f t="shared" si="48"/>
        <v>0</v>
      </c>
      <c r="H222" s="198">
        <v>0</v>
      </c>
      <c r="I222" s="111"/>
      <c r="J222" s="111"/>
      <c r="K222" s="111"/>
      <c r="L222" s="111"/>
      <c r="M222" s="268"/>
      <c r="N222" s="79"/>
      <c r="O222" s="290"/>
      <c r="P222" s="311"/>
      <c r="Q222" s="190" t="s">
        <v>274</v>
      </c>
      <c r="V222" s="118"/>
    </row>
    <row r="223" spans="1:22" s="117" customFormat="1" ht="22.5">
      <c r="A223" s="157">
        <v>40</v>
      </c>
      <c r="B223" s="202" t="s">
        <v>266</v>
      </c>
      <c r="C223" s="170"/>
      <c r="D223" s="50"/>
      <c r="E223" s="71"/>
      <c r="F223" s="110"/>
      <c r="G223" s="111">
        <f t="shared" si="48"/>
        <v>0</v>
      </c>
      <c r="H223" s="198">
        <v>0</v>
      </c>
      <c r="I223" s="111"/>
      <c r="J223" s="111"/>
      <c r="K223" s="111"/>
      <c r="L223" s="111"/>
      <c r="M223" s="268"/>
      <c r="N223" s="79"/>
      <c r="O223" s="290"/>
      <c r="P223" s="311"/>
      <c r="Q223" s="190" t="s">
        <v>278</v>
      </c>
      <c r="V223" s="118"/>
    </row>
    <row r="224" spans="1:22" s="147" customFormat="1" ht="25.5">
      <c r="A224" s="204" t="s">
        <v>225</v>
      </c>
      <c r="B224" s="205" t="s">
        <v>375</v>
      </c>
      <c r="C224" s="206"/>
      <c r="D224" s="104"/>
      <c r="E224" s="207"/>
      <c r="F224" s="143"/>
      <c r="G224" s="111">
        <f>SUM(G225:G233)</f>
        <v>15500</v>
      </c>
      <c r="H224" s="111">
        <f aca="true" t="shared" si="49" ref="H224:N224">SUM(H225:H233)</f>
        <v>0</v>
      </c>
      <c r="I224" s="111">
        <f t="shared" si="49"/>
        <v>0</v>
      </c>
      <c r="J224" s="111">
        <f t="shared" si="49"/>
        <v>0</v>
      </c>
      <c r="K224" s="111">
        <f t="shared" si="49"/>
        <v>15500</v>
      </c>
      <c r="L224" s="111">
        <f t="shared" si="49"/>
        <v>0</v>
      </c>
      <c r="M224" s="268">
        <f t="shared" si="49"/>
        <v>10053</v>
      </c>
      <c r="N224" s="79">
        <f t="shared" si="49"/>
        <v>10280</v>
      </c>
      <c r="O224" s="290"/>
      <c r="P224" s="311">
        <f t="shared" si="47"/>
        <v>0.6632258064516129</v>
      </c>
      <c r="Q224" s="208"/>
      <c r="V224" s="148"/>
    </row>
    <row r="225" spans="1:22" s="117" customFormat="1" ht="51">
      <c r="A225" s="157">
        <v>1</v>
      </c>
      <c r="B225" s="202" t="s">
        <v>376</v>
      </c>
      <c r="C225" s="170"/>
      <c r="D225" s="50"/>
      <c r="E225" s="71"/>
      <c r="F225" s="110"/>
      <c r="G225" s="111">
        <f t="shared" si="48"/>
        <v>3500</v>
      </c>
      <c r="H225" s="198"/>
      <c r="I225" s="111"/>
      <c r="J225" s="111"/>
      <c r="K225" s="111">
        <v>3500</v>
      </c>
      <c r="L225" s="111"/>
      <c r="M225" s="268">
        <v>3027</v>
      </c>
      <c r="N225" s="79">
        <v>3094</v>
      </c>
      <c r="O225" s="290"/>
      <c r="P225" s="311">
        <f t="shared" si="47"/>
        <v>0.884</v>
      </c>
      <c r="Q225" s="190" t="s">
        <v>56</v>
      </c>
      <c r="V225" s="118"/>
    </row>
    <row r="226" spans="1:22" s="117" customFormat="1" ht="51">
      <c r="A226" s="157">
        <v>2</v>
      </c>
      <c r="B226" s="202" t="s">
        <v>377</v>
      </c>
      <c r="C226" s="170"/>
      <c r="D226" s="50"/>
      <c r="E226" s="71"/>
      <c r="F226" s="110"/>
      <c r="G226" s="111">
        <f t="shared" si="48"/>
        <v>3000</v>
      </c>
      <c r="H226" s="198"/>
      <c r="I226" s="111"/>
      <c r="J226" s="111"/>
      <c r="K226" s="111">
        <v>3000</v>
      </c>
      <c r="L226" s="111"/>
      <c r="M226" s="268">
        <v>2827</v>
      </c>
      <c r="N226" s="79">
        <v>2827</v>
      </c>
      <c r="O226" s="290"/>
      <c r="P226" s="311">
        <f t="shared" si="47"/>
        <v>0.9423333333333334</v>
      </c>
      <c r="Q226" s="190" t="s">
        <v>190</v>
      </c>
      <c r="V226" s="118"/>
    </row>
    <row r="227" spans="1:22" s="117" customFormat="1" ht="51">
      <c r="A227" s="157">
        <v>3</v>
      </c>
      <c r="B227" s="202" t="s">
        <v>378</v>
      </c>
      <c r="C227" s="170"/>
      <c r="D227" s="50"/>
      <c r="E227" s="71"/>
      <c r="F227" s="110"/>
      <c r="G227" s="111">
        <f t="shared" si="48"/>
        <v>1000</v>
      </c>
      <c r="H227" s="198"/>
      <c r="I227" s="111"/>
      <c r="J227" s="111"/>
      <c r="K227" s="111">
        <v>1000</v>
      </c>
      <c r="L227" s="111"/>
      <c r="M227" s="268">
        <v>1000</v>
      </c>
      <c r="N227" s="79">
        <v>1000</v>
      </c>
      <c r="O227" s="290"/>
      <c r="P227" s="311">
        <f t="shared" si="47"/>
        <v>1</v>
      </c>
      <c r="Q227" s="190" t="s">
        <v>183</v>
      </c>
      <c r="V227" s="118"/>
    </row>
    <row r="228" spans="1:22" s="117" customFormat="1" ht="22.5">
      <c r="A228" s="157">
        <v>4</v>
      </c>
      <c r="B228" s="116" t="s">
        <v>445</v>
      </c>
      <c r="C228" s="170"/>
      <c r="D228" s="50"/>
      <c r="E228" s="71"/>
      <c r="F228" s="110"/>
      <c r="G228" s="111">
        <f t="shared" si="48"/>
        <v>1247</v>
      </c>
      <c r="H228" s="198"/>
      <c r="I228" s="111"/>
      <c r="J228" s="111"/>
      <c r="K228" s="111">
        <v>1247</v>
      </c>
      <c r="L228" s="111"/>
      <c r="M228" s="268">
        <v>398</v>
      </c>
      <c r="N228" s="79">
        <v>398</v>
      </c>
      <c r="O228" s="290"/>
      <c r="P228" s="311">
        <f t="shared" si="47"/>
        <v>0.3191659983961508</v>
      </c>
      <c r="Q228" s="190" t="s">
        <v>100</v>
      </c>
      <c r="V228" s="118"/>
    </row>
    <row r="229" spans="1:22" s="117" customFormat="1" ht="15.75">
      <c r="A229" s="157">
        <v>5</v>
      </c>
      <c r="B229" s="116" t="s">
        <v>446</v>
      </c>
      <c r="C229" s="170"/>
      <c r="D229" s="50"/>
      <c r="E229" s="71"/>
      <c r="F229" s="110"/>
      <c r="G229" s="111">
        <f t="shared" si="48"/>
        <v>991</v>
      </c>
      <c r="H229" s="198"/>
      <c r="I229" s="111"/>
      <c r="J229" s="111"/>
      <c r="K229" s="111">
        <v>991</v>
      </c>
      <c r="L229" s="111"/>
      <c r="M229" s="268">
        <v>12</v>
      </c>
      <c r="N229" s="79">
        <v>172</v>
      </c>
      <c r="O229" s="290"/>
      <c r="P229" s="311">
        <f t="shared" si="47"/>
        <v>0.17356205852674067</v>
      </c>
      <c r="Q229" s="190" t="s">
        <v>180</v>
      </c>
      <c r="V229" s="118"/>
    </row>
    <row r="230" spans="1:22" s="117" customFormat="1" ht="15.75">
      <c r="A230" s="157">
        <v>6</v>
      </c>
      <c r="B230" s="116" t="s">
        <v>447</v>
      </c>
      <c r="C230" s="170"/>
      <c r="D230" s="50"/>
      <c r="E230" s="71"/>
      <c r="F230" s="110"/>
      <c r="G230" s="111">
        <f t="shared" si="48"/>
        <v>1300</v>
      </c>
      <c r="H230" s="198"/>
      <c r="I230" s="111"/>
      <c r="J230" s="111"/>
      <c r="K230" s="111">
        <v>1300</v>
      </c>
      <c r="L230" s="111"/>
      <c r="M230" s="268">
        <v>0</v>
      </c>
      <c r="N230" s="79">
        <v>0</v>
      </c>
      <c r="O230" s="290"/>
      <c r="P230" s="311">
        <f t="shared" si="47"/>
        <v>0</v>
      </c>
      <c r="Q230" s="190" t="s">
        <v>83</v>
      </c>
      <c r="V230" s="118"/>
    </row>
    <row r="231" spans="1:22" s="117" customFormat="1" ht="36" customHeight="1">
      <c r="A231" s="157">
        <v>7</v>
      </c>
      <c r="B231" s="116" t="s">
        <v>448</v>
      </c>
      <c r="C231" s="170"/>
      <c r="D231" s="50"/>
      <c r="E231" s="71"/>
      <c r="F231" s="110"/>
      <c r="G231" s="111">
        <f t="shared" si="48"/>
        <v>247</v>
      </c>
      <c r="H231" s="198"/>
      <c r="I231" s="111"/>
      <c r="J231" s="111"/>
      <c r="K231" s="111">
        <v>247</v>
      </c>
      <c r="L231" s="111"/>
      <c r="M231" s="268">
        <v>247</v>
      </c>
      <c r="N231" s="79">
        <v>247</v>
      </c>
      <c r="O231" s="290"/>
      <c r="P231" s="311">
        <f t="shared" si="47"/>
        <v>1</v>
      </c>
      <c r="Q231" s="190" t="s">
        <v>183</v>
      </c>
      <c r="V231" s="118"/>
    </row>
    <row r="232" spans="1:22" s="117" customFormat="1" ht="30">
      <c r="A232" s="157">
        <v>8</v>
      </c>
      <c r="B232" s="116" t="s">
        <v>449</v>
      </c>
      <c r="C232" s="170"/>
      <c r="D232" s="50"/>
      <c r="E232" s="71"/>
      <c r="F232" s="110"/>
      <c r="G232" s="111">
        <f t="shared" si="48"/>
        <v>1606</v>
      </c>
      <c r="H232" s="198"/>
      <c r="I232" s="111"/>
      <c r="J232" s="111"/>
      <c r="K232" s="111">
        <v>1606</v>
      </c>
      <c r="L232" s="111"/>
      <c r="M232" s="268">
        <v>0</v>
      </c>
      <c r="N232" s="79">
        <v>0</v>
      </c>
      <c r="O232" s="290"/>
      <c r="P232" s="311">
        <f t="shared" si="47"/>
        <v>0</v>
      </c>
      <c r="Q232" s="190" t="s">
        <v>187</v>
      </c>
      <c r="V232" s="118"/>
    </row>
    <row r="233" spans="1:22" s="117" customFormat="1" ht="15.75">
      <c r="A233" s="157">
        <v>9</v>
      </c>
      <c r="B233" s="116" t="s">
        <v>451</v>
      </c>
      <c r="C233" s="170"/>
      <c r="D233" s="50"/>
      <c r="E233" s="71"/>
      <c r="F233" s="110"/>
      <c r="G233" s="111">
        <f t="shared" si="48"/>
        <v>2609</v>
      </c>
      <c r="H233" s="198"/>
      <c r="I233" s="111"/>
      <c r="J233" s="111"/>
      <c r="K233" s="111">
        <v>2609</v>
      </c>
      <c r="L233" s="111"/>
      <c r="M233" s="268">
        <v>2542</v>
      </c>
      <c r="N233" s="79">
        <v>2542</v>
      </c>
      <c r="O233" s="290"/>
      <c r="P233" s="311">
        <f t="shared" si="47"/>
        <v>0.9743196627060177</v>
      </c>
      <c r="Q233" s="190" t="s">
        <v>56</v>
      </c>
      <c r="V233" s="118"/>
    </row>
    <row r="234" spans="1:22" s="114" customFormat="1" ht="25.5">
      <c r="A234" s="94" t="s">
        <v>229</v>
      </c>
      <c r="B234" s="209" t="s">
        <v>166</v>
      </c>
      <c r="C234" s="23"/>
      <c r="D234" s="92"/>
      <c r="E234" s="210"/>
      <c r="F234" s="123">
        <v>6880</v>
      </c>
      <c r="G234" s="111">
        <f t="shared" si="48"/>
        <v>6880</v>
      </c>
      <c r="H234" s="211">
        <v>6880</v>
      </c>
      <c r="I234" s="211"/>
      <c r="J234" s="211"/>
      <c r="K234" s="211"/>
      <c r="L234" s="211"/>
      <c r="M234" s="267">
        <v>6880</v>
      </c>
      <c r="N234" s="78">
        <v>6880</v>
      </c>
      <c r="O234" s="290"/>
      <c r="P234" s="311">
        <f t="shared" si="47"/>
        <v>1</v>
      </c>
      <c r="Q234" s="113"/>
      <c r="R234" s="115"/>
      <c r="V234" s="115"/>
    </row>
    <row r="235" spans="1:22" s="114" customFormat="1" ht="15.75">
      <c r="A235" s="94" t="s">
        <v>279</v>
      </c>
      <c r="B235" s="209" t="s">
        <v>226</v>
      </c>
      <c r="C235" s="23"/>
      <c r="D235" s="92"/>
      <c r="E235" s="210"/>
      <c r="F235" s="123">
        <v>388500</v>
      </c>
      <c r="G235" s="111">
        <f t="shared" si="48"/>
        <v>235180</v>
      </c>
      <c r="H235" s="111">
        <f aca="true" t="shared" si="50" ref="H235:N235">H236</f>
        <v>0</v>
      </c>
      <c r="I235" s="111">
        <f t="shared" si="50"/>
        <v>0</v>
      </c>
      <c r="J235" s="111">
        <f t="shared" si="50"/>
        <v>0</v>
      </c>
      <c r="K235" s="111">
        <f t="shared" si="50"/>
        <v>0</v>
      </c>
      <c r="L235" s="111">
        <f t="shared" si="50"/>
        <v>235180</v>
      </c>
      <c r="M235" s="268">
        <f t="shared" si="50"/>
        <v>235180</v>
      </c>
      <c r="N235" s="79">
        <f t="shared" si="50"/>
        <v>235180</v>
      </c>
      <c r="O235" s="290"/>
      <c r="P235" s="311">
        <f t="shared" si="47"/>
        <v>1</v>
      </c>
      <c r="Q235" s="113"/>
      <c r="R235" s="115"/>
      <c r="V235" s="115"/>
    </row>
    <row r="236" spans="1:22" s="114" customFormat="1" ht="15.75">
      <c r="A236" s="2">
        <v>1</v>
      </c>
      <c r="B236" s="150" t="s">
        <v>227</v>
      </c>
      <c r="C236" s="23"/>
      <c r="D236" s="92"/>
      <c r="E236" s="210"/>
      <c r="F236" s="123"/>
      <c r="G236" s="111">
        <f t="shared" si="48"/>
        <v>235180</v>
      </c>
      <c r="H236" s="133"/>
      <c r="I236" s="211"/>
      <c r="J236" s="211"/>
      <c r="K236" s="211"/>
      <c r="L236" s="111">
        <v>235180</v>
      </c>
      <c r="M236" s="268">
        <v>235180</v>
      </c>
      <c r="N236" s="79">
        <v>235180</v>
      </c>
      <c r="O236" s="290"/>
      <c r="P236" s="311">
        <f t="shared" si="47"/>
        <v>1</v>
      </c>
      <c r="Q236" s="113"/>
      <c r="R236" s="115"/>
      <c r="V236" s="115"/>
    </row>
    <row r="237" spans="1:22" s="114" customFormat="1" ht="15.75">
      <c r="A237" s="94" t="s">
        <v>322</v>
      </c>
      <c r="B237" s="209" t="s">
        <v>228</v>
      </c>
      <c r="C237" s="23"/>
      <c r="D237" s="92"/>
      <c r="E237" s="210"/>
      <c r="F237" s="123">
        <v>2500</v>
      </c>
      <c r="G237" s="111">
        <f t="shared" si="48"/>
        <v>2500</v>
      </c>
      <c r="H237" s="211">
        <v>2500</v>
      </c>
      <c r="I237" s="211"/>
      <c r="J237" s="211"/>
      <c r="K237" s="211"/>
      <c r="L237" s="211"/>
      <c r="M237" s="267"/>
      <c r="N237" s="78"/>
      <c r="O237" s="290"/>
      <c r="P237" s="311">
        <f t="shared" si="47"/>
        <v>0</v>
      </c>
      <c r="Q237" s="212"/>
      <c r="R237" s="115"/>
      <c r="V237" s="115"/>
    </row>
    <row r="238" spans="1:22" s="114" customFormat="1" ht="15.75">
      <c r="A238" s="94" t="s">
        <v>329</v>
      </c>
      <c r="B238" s="209" t="s">
        <v>330</v>
      </c>
      <c r="C238" s="23"/>
      <c r="D238" s="92"/>
      <c r="E238" s="210"/>
      <c r="F238" s="123"/>
      <c r="G238" s="111">
        <f aca="true" t="shared" si="51" ref="G238:N238">G239+G247</f>
        <v>216000</v>
      </c>
      <c r="H238" s="111">
        <f t="shared" si="51"/>
        <v>150000</v>
      </c>
      <c r="I238" s="111">
        <f t="shared" si="51"/>
        <v>0</v>
      </c>
      <c r="J238" s="111">
        <f t="shared" si="51"/>
        <v>0</v>
      </c>
      <c r="K238" s="111">
        <f t="shared" si="51"/>
        <v>66000</v>
      </c>
      <c r="L238" s="111">
        <f t="shared" si="51"/>
        <v>0</v>
      </c>
      <c r="M238" s="268">
        <f t="shared" si="51"/>
        <v>135965</v>
      </c>
      <c r="N238" s="79">
        <f t="shared" si="51"/>
        <v>173466</v>
      </c>
      <c r="O238" s="290"/>
      <c r="P238" s="311">
        <f t="shared" si="47"/>
        <v>0.8030833333333334</v>
      </c>
      <c r="Q238" s="212"/>
      <c r="R238" s="115"/>
      <c r="V238" s="115"/>
    </row>
    <row r="239" spans="1:22" s="117" customFormat="1" ht="22.5">
      <c r="A239" s="2">
        <v>1</v>
      </c>
      <c r="B239" s="150" t="s">
        <v>331</v>
      </c>
      <c r="C239" s="168"/>
      <c r="D239" s="162"/>
      <c r="E239" s="163"/>
      <c r="F239" s="110"/>
      <c r="G239" s="213">
        <f>SUM(G241:G246)</f>
        <v>123000</v>
      </c>
      <c r="H239" s="213">
        <f aca="true" t="shared" si="52" ref="H239:N239">SUM(H241:H246)</f>
        <v>85000</v>
      </c>
      <c r="I239" s="213">
        <f t="shared" si="52"/>
        <v>0</v>
      </c>
      <c r="J239" s="213">
        <f t="shared" si="52"/>
        <v>0</v>
      </c>
      <c r="K239" s="213">
        <f t="shared" si="52"/>
        <v>38000</v>
      </c>
      <c r="L239" s="213">
        <f t="shared" si="52"/>
        <v>0</v>
      </c>
      <c r="M239" s="274">
        <f t="shared" si="52"/>
        <v>84361</v>
      </c>
      <c r="N239" s="307">
        <f t="shared" si="52"/>
        <v>111713</v>
      </c>
      <c r="O239" s="290"/>
      <c r="P239" s="311">
        <f t="shared" si="47"/>
        <v>0.9082357723577236</v>
      </c>
      <c r="Q239" s="113" t="s">
        <v>207</v>
      </c>
      <c r="R239" s="118"/>
      <c r="V239" s="118"/>
    </row>
    <row r="240" spans="1:22" s="117" customFormat="1" ht="15.75">
      <c r="A240" s="2"/>
      <c r="B240" s="119" t="s">
        <v>20</v>
      </c>
      <c r="C240" s="168"/>
      <c r="D240" s="162"/>
      <c r="E240" s="163"/>
      <c r="F240" s="110"/>
      <c r="G240" s="213"/>
      <c r="H240" s="214"/>
      <c r="I240" s="214"/>
      <c r="J240" s="214"/>
      <c r="K240" s="214"/>
      <c r="L240" s="214"/>
      <c r="M240" s="275"/>
      <c r="N240" s="308"/>
      <c r="O240" s="290"/>
      <c r="P240" s="311"/>
      <c r="Q240" s="113"/>
      <c r="R240" s="118"/>
      <c r="V240" s="118"/>
    </row>
    <row r="241" spans="1:22" s="218" customFormat="1" ht="33.75">
      <c r="A241" s="45"/>
      <c r="B241" s="116" t="s">
        <v>453</v>
      </c>
      <c r="C241" s="170" t="s">
        <v>385</v>
      </c>
      <c r="D241" s="50">
        <v>176000</v>
      </c>
      <c r="E241" s="215"/>
      <c r="F241" s="216">
        <v>30000</v>
      </c>
      <c r="G241" s="213">
        <f t="shared" si="48"/>
        <v>66000</v>
      </c>
      <c r="H241" s="214">
        <v>46000</v>
      </c>
      <c r="I241" s="214"/>
      <c r="J241" s="214"/>
      <c r="K241" s="214">
        <v>20000</v>
      </c>
      <c r="L241" s="214"/>
      <c r="M241" s="275">
        <v>34188</v>
      </c>
      <c r="N241" s="308">
        <v>56000</v>
      </c>
      <c r="O241" s="290">
        <f>D241-G241</f>
        <v>110000</v>
      </c>
      <c r="P241" s="311">
        <f t="shared" si="47"/>
        <v>0.8484848484848485</v>
      </c>
      <c r="Q241" s="113" t="s">
        <v>187</v>
      </c>
      <c r="R241" s="217"/>
      <c r="V241" s="217"/>
    </row>
    <row r="242" spans="1:22" s="117" customFormat="1" ht="30">
      <c r="A242" s="2"/>
      <c r="B242" s="116" t="s">
        <v>383</v>
      </c>
      <c r="C242" s="170" t="s">
        <v>386</v>
      </c>
      <c r="D242" s="50">
        <v>47000</v>
      </c>
      <c r="E242" s="71"/>
      <c r="F242" s="110"/>
      <c r="G242" s="213">
        <f t="shared" si="48"/>
        <v>9000</v>
      </c>
      <c r="H242" s="213"/>
      <c r="I242" s="213"/>
      <c r="J242" s="213"/>
      <c r="K242" s="213">
        <v>9000</v>
      </c>
      <c r="L242" s="213"/>
      <c r="M242" s="274">
        <v>8134</v>
      </c>
      <c r="N242" s="307">
        <v>9000</v>
      </c>
      <c r="O242" s="290">
        <f>D242-G242</f>
        <v>38000</v>
      </c>
      <c r="P242" s="311">
        <f t="shared" si="47"/>
        <v>1</v>
      </c>
      <c r="Q242" s="113" t="s">
        <v>187</v>
      </c>
      <c r="V242" s="118"/>
    </row>
    <row r="243" spans="1:22" s="117" customFormat="1" ht="30">
      <c r="A243" s="2"/>
      <c r="B243" s="116" t="s">
        <v>384</v>
      </c>
      <c r="C243" s="170" t="s">
        <v>387</v>
      </c>
      <c r="D243" s="50">
        <v>47000</v>
      </c>
      <c r="E243" s="71"/>
      <c r="F243" s="110"/>
      <c r="G243" s="213">
        <f t="shared" si="48"/>
        <v>9000</v>
      </c>
      <c r="H243" s="213"/>
      <c r="I243" s="213"/>
      <c r="J243" s="213"/>
      <c r="K243" s="213">
        <v>9000</v>
      </c>
      <c r="L243" s="213"/>
      <c r="M243" s="274">
        <v>8929</v>
      </c>
      <c r="N243" s="307">
        <v>9000</v>
      </c>
      <c r="O243" s="290">
        <f>D243-G243</f>
        <v>38000</v>
      </c>
      <c r="P243" s="311">
        <f t="shared" si="47"/>
        <v>1</v>
      </c>
      <c r="Q243" s="113" t="s">
        <v>187</v>
      </c>
      <c r="V243" s="118"/>
    </row>
    <row r="244" spans="1:22" s="218" customFormat="1" ht="22.5">
      <c r="A244" s="45"/>
      <c r="B244" s="219" t="s">
        <v>454</v>
      </c>
      <c r="C244" s="220"/>
      <c r="D244" s="221"/>
      <c r="E244" s="215"/>
      <c r="F244" s="216"/>
      <c r="G244" s="213">
        <f t="shared" si="48"/>
        <v>14000</v>
      </c>
      <c r="H244" s="214">
        <v>14000</v>
      </c>
      <c r="I244" s="214"/>
      <c r="J244" s="214"/>
      <c r="K244" s="214"/>
      <c r="L244" s="214"/>
      <c r="M244" s="275">
        <v>11219</v>
      </c>
      <c r="N244" s="308">
        <v>14000</v>
      </c>
      <c r="O244" s="290"/>
      <c r="P244" s="311">
        <f t="shared" si="47"/>
        <v>1</v>
      </c>
      <c r="Q244" s="113" t="s">
        <v>187</v>
      </c>
      <c r="R244" s="217"/>
      <c r="V244" s="217"/>
    </row>
    <row r="245" spans="1:22" s="218" customFormat="1" ht="22.5">
      <c r="A245" s="45"/>
      <c r="B245" s="219" t="s">
        <v>455</v>
      </c>
      <c r="C245" s="220"/>
      <c r="D245" s="221"/>
      <c r="E245" s="215"/>
      <c r="F245" s="216"/>
      <c r="G245" s="213">
        <f t="shared" si="48"/>
        <v>11000</v>
      </c>
      <c r="H245" s="214">
        <v>11000</v>
      </c>
      <c r="I245" s="214"/>
      <c r="J245" s="214"/>
      <c r="K245" s="214"/>
      <c r="L245" s="214"/>
      <c r="M245" s="275">
        <v>7891</v>
      </c>
      <c r="N245" s="308">
        <v>9713</v>
      </c>
      <c r="O245" s="290"/>
      <c r="P245" s="311">
        <f t="shared" si="47"/>
        <v>0.883</v>
      </c>
      <c r="Q245" s="113" t="s">
        <v>187</v>
      </c>
      <c r="R245" s="217"/>
      <c r="V245" s="217"/>
    </row>
    <row r="246" spans="1:22" s="218" customFormat="1" ht="30">
      <c r="A246" s="45"/>
      <c r="B246" s="219" t="s">
        <v>456</v>
      </c>
      <c r="C246" s="220"/>
      <c r="D246" s="221"/>
      <c r="E246" s="215"/>
      <c r="F246" s="216"/>
      <c r="G246" s="213">
        <f t="shared" si="48"/>
        <v>14000</v>
      </c>
      <c r="H246" s="214">
        <v>14000</v>
      </c>
      <c r="I246" s="214"/>
      <c r="J246" s="214"/>
      <c r="K246" s="214"/>
      <c r="L246" s="214"/>
      <c r="M246" s="275">
        <v>14000</v>
      </c>
      <c r="N246" s="308">
        <v>14000</v>
      </c>
      <c r="O246" s="290"/>
      <c r="P246" s="311">
        <f t="shared" si="47"/>
        <v>1</v>
      </c>
      <c r="Q246" s="113" t="s">
        <v>187</v>
      </c>
      <c r="R246" s="217"/>
      <c r="V246" s="217"/>
    </row>
    <row r="247" spans="1:22" s="117" customFormat="1" ht="22.5">
      <c r="A247" s="2">
        <v>2</v>
      </c>
      <c r="B247" s="150" t="s">
        <v>332</v>
      </c>
      <c r="C247" s="168"/>
      <c r="D247" s="162"/>
      <c r="E247" s="163"/>
      <c r="F247" s="110"/>
      <c r="G247" s="213">
        <f aca="true" t="shared" si="53" ref="G247:N247">SUM(G249:G255,G260)</f>
        <v>93000</v>
      </c>
      <c r="H247" s="213">
        <f t="shared" si="53"/>
        <v>65000</v>
      </c>
      <c r="I247" s="213">
        <f t="shared" si="53"/>
        <v>0</v>
      </c>
      <c r="J247" s="213">
        <f t="shared" si="53"/>
        <v>0</v>
      </c>
      <c r="K247" s="213">
        <f t="shared" si="53"/>
        <v>28000</v>
      </c>
      <c r="L247" s="213">
        <f t="shared" si="53"/>
        <v>0</v>
      </c>
      <c r="M247" s="274">
        <f t="shared" si="53"/>
        <v>51604</v>
      </c>
      <c r="N247" s="307">
        <f t="shared" si="53"/>
        <v>61753</v>
      </c>
      <c r="O247" s="290"/>
      <c r="P247" s="311">
        <f t="shared" si="47"/>
        <v>0.664010752688172</v>
      </c>
      <c r="Q247" s="156" t="s">
        <v>183</v>
      </c>
      <c r="R247" s="118"/>
      <c r="V247" s="118"/>
    </row>
    <row r="248" spans="1:22" s="117" customFormat="1" ht="15.75">
      <c r="A248" s="2"/>
      <c r="B248" s="119" t="s">
        <v>20</v>
      </c>
      <c r="C248" s="168"/>
      <c r="D248" s="162"/>
      <c r="E248" s="163"/>
      <c r="F248" s="110"/>
      <c r="G248" s="213"/>
      <c r="H248" s="214"/>
      <c r="I248" s="214"/>
      <c r="J248" s="214"/>
      <c r="K248" s="214"/>
      <c r="L248" s="214"/>
      <c r="M248" s="275"/>
      <c r="N248" s="308"/>
      <c r="O248" s="290">
        <f>D248-G248</f>
        <v>0</v>
      </c>
      <c r="P248" s="311"/>
      <c r="Q248" s="113"/>
      <c r="R248" s="118"/>
      <c r="V248" s="118"/>
    </row>
    <row r="249" spans="1:22" s="117" customFormat="1" ht="39" customHeight="1">
      <c r="A249" s="2"/>
      <c r="B249" s="116" t="s">
        <v>379</v>
      </c>
      <c r="C249" s="170" t="s">
        <v>382</v>
      </c>
      <c r="D249" s="50">
        <v>28000</v>
      </c>
      <c r="E249" s="71"/>
      <c r="F249" s="110"/>
      <c r="G249" s="213">
        <f t="shared" si="48"/>
        <v>10000</v>
      </c>
      <c r="H249" s="213"/>
      <c r="I249" s="213"/>
      <c r="J249" s="213"/>
      <c r="K249" s="213">
        <v>10000</v>
      </c>
      <c r="L249" s="213"/>
      <c r="M249" s="274">
        <v>10000</v>
      </c>
      <c r="N249" s="307">
        <v>10000</v>
      </c>
      <c r="O249" s="290">
        <f>D249-G249</f>
        <v>18000</v>
      </c>
      <c r="P249" s="311">
        <f t="shared" si="47"/>
        <v>1</v>
      </c>
      <c r="Q249" s="113" t="s">
        <v>183</v>
      </c>
      <c r="V249" s="118"/>
    </row>
    <row r="250" spans="1:22" s="117" customFormat="1" ht="33.75">
      <c r="A250" s="2"/>
      <c r="B250" s="116" t="s">
        <v>380</v>
      </c>
      <c r="C250" s="170" t="s">
        <v>382</v>
      </c>
      <c r="D250" s="50">
        <v>41100</v>
      </c>
      <c r="E250" s="71"/>
      <c r="F250" s="110"/>
      <c r="G250" s="213">
        <f t="shared" si="48"/>
        <v>11000</v>
      </c>
      <c r="H250" s="213"/>
      <c r="I250" s="213"/>
      <c r="J250" s="213"/>
      <c r="K250" s="213">
        <v>11000</v>
      </c>
      <c r="L250" s="213"/>
      <c r="M250" s="274">
        <v>11000</v>
      </c>
      <c r="N250" s="307">
        <v>11000</v>
      </c>
      <c r="O250" s="290">
        <f>D250-G250</f>
        <v>30100</v>
      </c>
      <c r="P250" s="311">
        <f t="shared" si="47"/>
        <v>1</v>
      </c>
      <c r="Q250" s="113" t="s">
        <v>183</v>
      </c>
      <c r="V250" s="118"/>
    </row>
    <row r="251" spans="1:22" s="117" customFormat="1" ht="33.75">
      <c r="A251" s="2"/>
      <c r="B251" s="116" t="s">
        <v>381</v>
      </c>
      <c r="C251" s="170" t="s">
        <v>382</v>
      </c>
      <c r="D251" s="50">
        <v>25900</v>
      </c>
      <c r="E251" s="71"/>
      <c r="F251" s="110"/>
      <c r="G251" s="111">
        <f t="shared" si="48"/>
        <v>7000</v>
      </c>
      <c r="H251" s="111"/>
      <c r="I251" s="111"/>
      <c r="J251" s="111"/>
      <c r="K251" s="111">
        <v>7000</v>
      </c>
      <c r="L251" s="111"/>
      <c r="M251" s="268">
        <v>7000</v>
      </c>
      <c r="N251" s="79">
        <v>7000</v>
      </c>
      <c r="O251" s="290">
        <f>D251-G251</f>
        <v>18900</v>
      </c>
      <c r="P251" s="311">
        <f t="shared" si="47"/>
        <v>1</v>
      </c>
      <c r="Q251" s="113" t="s">
        <v>183</v>
      </c>
      <c r="V251" s="118"/>
    </row>
    <row r="252" spans="1:17" s="223" customFormat="1" ht="25.5">
      <c r="A252" s="222"/>
      <c r="B252" s="223" t="s">
        <v>457</v>
      </c>
      <c r="G252" s="111">
        <f t="shared" si="48"/>
        <v>24000</v>
      </c>
      <c r="H252" s="224">
        <v>24000</v>
      </c>
      <c r="I252" s="224"/>
      <c r="J252" s="224"/>
      <c r="K252" s="224"/>
      <c r="L252" s="224"/>
      <c r="M252" s="276">
        <v>0</v>
      </c>
      <c r="N252" s="309">
        <v>0</v>
      </c>
      <c r="O252" s="290"/>
      <c r="P252" s="311">
        <f t="shared" si="47"/>
        <v>0</v>
      </c>
      <c r="Q252" s="225" t="s">
        <v>183</v>
      </c>
    </row>
    <row r="253" spans="1:22" s="222" customFormat="1" ht="38.25">
      <c r="A253" s="2"/>
      <c r="B253" s="226" t="s">
        <v>458</v>
      </c>
      <c r="C253" s="227"/>
      <c r="D253" s="162"/>
      <c r="E253" s="163"/>
      <c r="F253" s="110"/>
      <c r="G253" s="111">
        <f t="shared" si="48"/>
        <v>8000</v>
      </c>
      <c r="H253" s="133">
        <v>8000</v>
      </c>
      <c r="I253" s="133"/>
      <c r="J253" s="133"/>
      <c r="K253" s="133"/>
      <c r="L253" s="133"/>
      <c r="M253" s="267">
        <v>177</v>
      </c>
      <c r="N253" s="78">
        <v>2446</v>
      </c>
      <c r="O253" s="290"/>
      <c r="P253" s="311">
        <f t="shared" si="47"/>
        <v>0.30575</v>
      </c>
      <c r="Q253" s="225" t="s">
        <v>183</v>
      </c>
      <c r="R253" s="228"/>
      <c r="V253" s="228"/>
    </row>
    <row r="254" spans="1:22" s="117" customFormat="1" ht="22.5">
      <c r="A254" s="2"/>
      <c r="B254" s="219" t="s">
        <v>459</v>
      </c>
      <c r="C254" s="168"/>
      <c r="D254" s="162"/>
      <c r="E254" s="163"/>
      <c r="F254" s="110"/>
      <c r="G254" s="111">
        <f t="shared" si="48"/>
        <v>4000</v>
      </c>
      <c r="H254" s="133">
        <v>4000</v>
      </c>
      <c r="I254" s="133"/>
      <c r="J254" s="133"/>
      <c r="K254" s="133"/>
      <c r="L254" s="133"/>
      <c r="M254" s="267">
        <v>2820</v>
      </c>
      <c r="N254" s="78">
        <v>4000</v>
      </c>
      <c r="O254" s="290"/>
      <c r="P254" s="311">
        <f t="shared" si="47"/>
        <v>1</v>
      </c>
      <c r="Q254" s="113" t="s">
        <v>183</v>
      </c>
      <c r="R254" s="118"/>
      <c r="V254" s="118"/>
    </row>
    <row r="255" spans="1:22" s="117" customFormat="1" ht="30">
      <c r="A255" s="2"/>
      <c r="B255" s="219" t="s">
        <v>460</v>
      </c>
      <c r="C255" s="168"/>
      <c r="D255" s="162"/>
      <c r="E255" s="163"/>
      <c r="F255" s="110"/>
      <c r="G255" s="111">
        <f t="shared" si="48"/>
        <v>25000</v>
      </c>
      <c r="H255" s="133">
        <f>SUM(H256:H259)</f>
        <v>25000</v>
      </c>
      <c r="I255" s="133"/>
      <c r="J255" s="133"/>
      <c r="K255" s="133"/>
      <c r="L255" s="133"/>
      <c r="M255" s="267">
        <v>17014</v>
      </c>
      <c r="N255" s="78">
        <v>23514</v>
      </c>
      <c r="O255" s="290"/>
      <c r="P255" s="311">
        <f t="shared" si="47"/>
        <v>0.94056</v>
      </c>
      <c r="Q255" s="113" t="s">
        <v>183</v>
      </c>
      <c r="R255" s="118"/>
      <c r="V255" s="118"/>
    </row>
    <row r="256" spans="1:22" s="117" customFormat="1" ht="22.5">
      <c r="A256" s="2"/>
      <c r="B256" s="229" t="s">
        <v>461</v>
      </c>
      <c r="C256" s="168"/>
      <c r="D256" s="162"/>
      <c r="E256" s="163"/>
      <c r="F256" s="110"/>
      <c r="G256" s="111">
        <f t="shared" si="48"/>
        <v>5000</v>
      </c>
      <c r="H256" s="133">
        <v>5000</v>
      </c>
      <c r="I256" s="133"/>
      <c r="J256" s="133"/>
      <c r="K256" s="133"/>
      <c r="L256" s="133"/>
      <c r="M256" s="267"/>
      <c r="N256" s="78"/>
      <c r="O256" s="290"/>
      <c r="P256" s="311">
        <f t="shared" si="47"/>
        <v>0</v>
      </c>
      <c r="Q256" s="113" t="s">
        <v>183</v>
      </c>
      <c r="R256" s="118"/>
      <c r="V256" s="118"/>
    </row>
    <row r="257" spans="1:22" s="117" customFormat="1" ht="22.5">
      <c r="A257" s="2"/>
      <c r="B257" s="229" t="s">
        <v>462</v>
      </c>
      <c r="C257" s="168"/>
      <c r="D257" s="162"/>
      <c r="E257" s="163"/>
      <c r="F257" s="110"/>
      <c r="G257" s="111">
        <f t="shared" si="48"/>
        <v>10000</v>
      </c>
      <c r="H257" s="133">
        <v>10000</v>
      </c>
      <c r="I257" s="133"/>
      <c r="J257" s="133"/>
      <c r="K257" s="133"/>
      <c r="L257" s="133"/>
      <c r="M257" s="267"/>
      <c r="N257" s="78"/>
      <c r="O257" s="290"/>
      <c r="P257" s="311">
        <f t="shared" si="47"/>
        <v>0</v>
      </c>
      <c r="Q257" s="113" t="s">
        <v>183</v>
      </c>
      <c r="R257" s="118"/>
      <c r="V257" s="118"/>
    </row>
    <row r="258" spans="1:22" s="218" customFormat="1" ht="22.5">
      <c r="A258" s="45"/>
      <c r="B258" s="229" t="s">
        <v>463</v>
      </c>
      <c r="C258" s="220"/>
      <c r="D258" s="221"/>
      <c r="E258" s="215"/>
      <c r="F258" s="216"/>
      <c r="G258" s="111">
        <f t="shared" si="48"/>
        <v>5000</v>
      </c>
      <c r="H258" s="133">
        <v>5000</v>
      </c>
      <c r="I258" s="133"/>
      <c r="J258" s="133"/>
      <c r="K258" s="133"/>
      <c r="L258" s="133"/>
      <c r="M258" s="267"/>
      <c r="N258" s="78"/>
      <c r="O258" s="290"/>
      <c r="P258" s="311">
        <f t="shared" si="47"/>
        <v>0</v>
      </c>
      <c r="Q258" s="113" t="s">
        <v>183</v>
      </c>
      <c r="R258" s="217"/>
      <c r="V258" s="217"/>
    </row>
    <row r="259" spans="1:22" s="117" customFormat="1" ht="30">
      <c r="A259" s="2"/>
      <c r="B259" s="229" t="s">
        <v>464</v>
      </c>
      <c r="C259" s="168"/>
      <c r="D259" s="162"/>
      <c r="E259" s="163"/>
      <c r="F259" s="110"/>
      <c r="G259" s="111">
        <f t="shared" si="48"/>
        <v>5000</v>
      </c>
      <c r="H259" s="133">
        <v>5000</v>
      </c>
      <c r="I259" s="133"/>
      <c r="J259" s="133"/>
      <c r="K259" s="133"/>
      <c r="L259" s="133"/>
      <c r="M259" s="267"/>
      <c r="N259" s="78"/>
      <c r="O259" s="290"/>
      <c r="P259" s="311">
        <f t="shared" si="47"/>
        <v>0</v>
      </c>
      <c r="Q259" s="113" t="s">
        <v>183</v>
      </c>
      <c r="R259" s="118"/>
      <c r="V259" s="118"/>
    </row>
    <row r="260" spans="1:22" s="218" customFormat="1" ht="30">
      <c r="A260" s="45"/>
      <c r="B260" s="219" t="s">
        <v>465</v>
      </c>
      <c r="C260" s="220"/>
      <c r="D260" s="221"/>
      <c r="E260" s="215"/>
      <c r="F260" s="216"/>
      <c r="G260" s="111">
        <f t="shared" si="48"/>
        <v>4000</v>
      </c>
      <c r="H260" s="133">
        <v>4000</v>
      </c>
      <c r="I260" s="133"/>
      <c r="J260" s="133"/>
      <c r="K260" s="133"/>
      <c r="L260" s="133"/>
      <c r="M260" s="267">
        <v>3593</v>
      </c>
      <c r="N260" s="78">
        <v>3793</v>
      </c>
      <c r="O260" s="290"/>
      <c r="P260" s="311">
        <f t="shared" si="47"/>
        <v>0.94825</v>
      </c>
      <c r="Q260" s="113" t="s">
        <v>183</v>
      </c>
      <c r="R260" s="217"/>
      <c r="V260" s="217"/>
    </row>
    <row r="261" spans="1:22" s="234" customFormat="1" ht="25.5">
      <c r="A261" s="94" t="s">
        <v>374</v>
      </c>
      <c r="B261" s="120" t="s">
        <v>284</v>
      </c>
      <c r="C261" s="94"/>
      <c r="D261" s="93"/>
      <c r="E261" s="230"/>
      <c r="F261" s="123">
        <v>30000</v>
      </c>
      <c r="G261" s="111">
        <f t="shared" si="48"/>
        <v>30000</v>
      </c>
      <c r="H261" s="231">
        <v>30000</v>
      </c>
      <c r="I261" s="231"/>
      <c r="J261" s="231"/>
      <c r="K261" s="231"/>
      <c r="L261" s="231"/>
      <c r="M261" s="277"/>
      <c r="N261" s="80"/>
      <c r="O261" s="292"/>
      <c r="P261" s="311">
        <f t="shared" si="47"/>
        <v>0</v>
      </c>
      <c r="Q261" s="232"/>
      <c r="R261" s="233"/>
      <c r="V261" s="235"/>
    </row>
    <row r="262" spans="1:22" s="24" customFormat="1" ht="25.5">
      <c r="A262" s="39" t="s">
        <v>167</v>
      </c>
      <c r="B262" s="42" t="s">
        <v>168</v>
      </c>
      <c r="C262" s="39"/>
      <c r="D262" s="94"/>
      <c r="E262" s="73"/>
      <c r="F262" s="62">
        <v>245150</v>
      </c>
      <c r="G262" s="35">
        <f t="shared" si="48"/>
        <v>256050</v>
      </c>
      <c r="H262" s="48">
        <f aca="true" t="shared" si="54" ref="H262:N262">H263+H269+H275+H281+H287+H293+H299+H305+H311+H317</f>
        <v>130000</v>
      </c>
      <c r="I262" s="48">
        <f t="shared" si="54"/>
        <v>0</v>
      </c>
      <c r="J262" s="48">
        <f t="shared" si="54"/>
        <v>0</v>
      </c>
      <c r="K262" s="48">
        <f t="shared" si="54"/>
        <v>0</v>
      </c>
      <c r="L262" s="57">
        <f t="shared" si="54"/>
        <v>126050</v>
      </c>
      <c r="M262" s="278">
        <f t="shared" si="54"/>
        <v>253871</v>
      </c>
      <c r="N262" s="310">
        <f t="shared" si="54"/>
        <v>253871</v>
      </c>
      <c r="O262" s="293"/>
      <c r="P262" s="311"/>
      <c r="Q262" s="51"/>
      <c r="R262" s="100"/>
      <c r="V262" s="29"/>
    </row>
    <row r="263" spans="1:22" s="24" customFormat="1" ht="15.75">
      <c r="A263" s="39" t="s">
        <v>18</v>
      </c>
      <c r="B263" s="42" t="s">
        <v>169</v>
      </c>
      <c r="C263" s="39"/>
      <c r="D263" s="94"/>
      <c r="E263" s="73"/>
      <c r="F263" s="62">
        <v>53795</v>
      </c>
      <c r="G263" s="35">
        <f t="shared" si="48"/>
        <v>60395</v>
      </c>
      <c r="H263" s="48">
        <f>H264+H268</f>
        <v>14000</v>
      </c>
      <c r="I263" s="48">
        <f>I264+I268</f>
        <v>0</v>
      </c>
      <c r="J263" s="48">
        <f>J264+J268</f>
        <v>0</v>
      </c>
      <c r="K263" s="48">
        <f>K264+K268</f>
        <v>0</v>
      </c>
      <c r="L263" s="48">
        <f>L264+L268</f>
        <v>46395</v>
      </c>
      <c r="M263" s="277">
        <v>60395</v>
      </c>
      <c r="N263" s="80">
        <v>60395</v>
      </c>
      <c r="O263" s="292"/>
      <c r="P263" s="311">
        <f t="shared" si="47"/>
        <v>1</v>
      </c>
      <c r="Q263" s="52" t="s">
        <v>53</v>
      </c>
      <c r="R263" s="101"/>
      <c r="V263" s="29"/>
    </row>
    <row r="264" spans="1:22" ht="15.75">
      <c r="A264" s="1">
        <v>1</v>
      </c>
      <c r="B264" s="43" t="s">
        <v>170</v>
      </c>
      <c r="C264" s="1"/>
      <c r="D264" s="2"/>
      <c r="E264" s="74"/>
      <c r="F264" s="64">
        <v>14000</v>
      </c>
      <c r="G264" s="35">
        <f t="shared" si="48"/>
        <v>14000</v>
      </c>
      <c r="H264" s="36">
        <v>14000</v>
      </c>
      <c r="I264" s="36"/>
      <c r="J264" s="36"/>
      <c r="K264" s="36"/>
      <c r="L264" s="36"/>
      <c r="M264" s="277"/>
      <c r="N264" s="80"/>
      <c r="O264" s="292"/>
      <c r="P264" s="311"/>
      <c r="Q264" s="51"/>
      <c r="V264" s="6"/>
    </row>
    <row r="265" spans="1:22" s="25" customFormat="1" ht="15.75">
      <c r="A265" s="40"/>
      <c r="B265" s="46" t="s">
        <v>6</v>
      </c>
      <c r="C265" s="40"/>
      <c r="D265" s="95"/>
      <c r="E265" s="75"/>
      <c r="F265" s="65"/>
      <c r="G265" s="35">
        <f t="shared" si="48"/>
        <v>0</v>
      </c>
      <c r="H265" s="49"/>
      <c r="I265" s="49"/>
      <c r="J265" s="49"/>
      <c r="K265" s="49"/>
      <c r="L265" s="49"/>
      <c r="M265" s="279"/>
      <c r="N265" s="81"/>
      <c r="O265" s="294"/>
      <c r="P265" s="311"/>
      <c r="Q265" s="53"/>
      <c r="R265" s="102"/>
      <c r="V265" s="30"/>
    </row>
    <row r="266" spans="1:22" s="25" customFormat="1" ht="15.75">
      <c r="A266" s="40" t="s">
        <v>171</v>
      </c>
      <c r="B266" s="46" t="s">
        <v>172</v>
      </c>
      <c r="C266" s="40"/>
      <c r="D266" s="95"/>
      <c r="E266" s="75"/>
      <c r="F266" s="65">
        <v>750</v>
      </c>
      <c r="G266" s="35">
        <f t="shared" si="48"/>
        <v>750</v>
      </c>
      <c r="H266" s="49">
        <v>750</v>
      </c>
      <c r="I266" s="49"/>
      <c r="J266" s="49"/>
      <c r="K266" s="49"/>
      <c r="L266" s="49"/>
      <c r="M266" s="279"/>
      <c r="N266" s="81"/>
      <c r="O266" s="294"/>
      <c r="P266" s="311"/>
      <c r="Q266" s="53"/>
      <c r="R266" s="102"/>
      <c r="V266" s="30"/>
    </row>
    <row r="267" spans="1:22" s="25" customFormat="1" ht="15.75">
      <c r="A267" s="40" t="s">
        <v>173</v>
      </c>
      <c r="B267" s="46" t="s">
        <v>174</v>
      </c>
      <c r="C267" s="40"/>
      <c r="D267" s="96"/>
      <c r="E267" s="76"/>
      <c r="F267" s="65">
        <v>300</v>
      </c>
      <c r="G267" s="35">
        <f t="shared" si="48"/>
        <v>300</v>
      </c>
      <c r="H267" s="49">
        <v>300</v>
      </c>
      <c r="I267" s="49"/>
      <c r="J267" s="49"/>
      <c r="K267" s="49"/>
      <c r="L267" s="49"/>
      <c r="M267" s="279"/>
      <c r="N267" s="81"/>
      <c r="O267" s="294"/>
      <c r="P267" s="311"/>
      <c r="Q267" s="53"/>
      <c r="R267" s="102"/>
      <c r="V267" s="30"/>
    </row>
    <row r="268" spans="1:22" ht="15.75">
      <c r="A268" s="1">
        <v>2</v>
      </c>
      <c r="B268" s="43" t="s">
        <v>175</v>
      </c>
      <c r="C268" s="1"/>
      <c r="D268" s="97"/>
      <c r="E268" s="77"/>
      <c r="F268" s="64">
        <v>39795</v>
      </c>
      <c r="G268" s="35">
        <f t="shared" si="48"/>
        <v>46395</v>
      </c>
      <c r="H268" s="36"/>
      <c r="I268" s="36"/>
      <c r="J268" s="36"/>
      <c r="K268" s="36"/>
      <c r="L268" s="36">
        <v>46395</v>
      </c>
      <c r="M268" s="277"/>
      <c r="N268" s="80"/>
      <c r="O268" s="292"/>
      <c r="P268" s="311"/>
      <c r="Q268" s="51"/>
      <c r="V268" s="6"/>
    </row>
    <row r="269" spans="1:22" s="24" customFormat="1" ht="15.75">
      <c r="A269" s="39" t="s">
        <v>26</v>
      </c>
      <c r="B269" s="42" t="s">
        <v>176</v>
      </c>
      <c r="C269" s="39"/>
      <c r="D269" s="93"/>
      <c r="E269" s="72"/>
      <c r="F269" s="62">
        <v>23800</v>
      </c>
      <c r="G269" s="35">
        <f t="shared" si="48"/>
        <v>20800</v>
      </c>
      <c r="H269" s="48">
        <f>H270+H274</f>
        <v>13600</v>
      </c>
      <c r="I269" s="48">
        <f>I270+I274</f>
        <v>0</v>
      </c>
      <c r="J269" s="48">
        <f>J270+J274</f>
        <v>0</v>
      </c>
      <c r="K269" s="48">
        <f>K270+K274</f>
        <v>0</v>
      </c>
      <c r="L269" s="48">
        <f>L270+L274</f>
        <v>7200</v>
      </c>
      <c r="M269" s="277">
        <v>20800</v>
      </c>
      <c r="N269" s="80">
        <v>20800</v>
      </c>
      <c r="O269" s="292"/>
      <c r="P269" s="311">
        <f>N269/G269</f>
        <v>1</v>
      </c>
      <c r="Q269" s="52" t="s">
        <v>100</v>
      </c>
      <c r="R269" s="100"/>
      <c r="V269" s="29"/>
    </row>
    <row r="270" spans="1:22" ht="15.75">
      <c r="A270" s="1">
        <v>1</v>
      </c>
      <c r="B270" s="43" t="s">
        <v>170</v>
      </c>
      <c r="C270" s="1"/>
      <c r="D270" s="97"/>
      <c r="E270" s="77"/>
      <c r="F270" s="64">
        <v>13600</v>
      </c>
      <c r="G270" s="35">
        <f t="shared" si="48"/>
        <v>13600</v>
      </c>
      <c r="H270" s="36">
        <v>13600</v>
      </c>
      <c r="I270" s="36"/>
      <c r="J270" s="36"/>
      <c r="K270" s="36"/>
      <c r="L270" s="36"/>
      <c r="M270" s="277"/>
      <c r="N270" s="80"/>
      <c r="O270" s="292"/>
      <c r="P270" s="311"/>
      <c r="Q270" s="51"/>
      <c r="V270" s="6"/>
    </row>
    <row r="271" spans="1:22" s="25" customFormat="1" ht="15.75">
      <c r="A271" s="40"/>
      <c r="B271" s="46" t="s">
        <v>6</v>
      </c>
      <c r="C271" s="40"/>
      <c r="D271" s="96"/>
      <c r="E271" s="76"/>
      <c r="F271" s="65"/>
      <c r="G271" s="35">
        <f t="shared" si="48"/>
        <v>0</v>
      </c>
      <c r="H271" s="49"/>
      <c r="I271" s="49"/>
      <c r="J271" s="49"/>
      <c r="K271" s="49"/>
      <c r="L271" s="49"/>
      <c r="M271" s="279"/>
      <c r="N271" s="81"/>
      <c r="O271" s="294"/>
      <c r="P271" s="311"/>
      <c r="Q271" s="53"/>
      <c r="R271" s="102"/>
      <c r="V271" s="30"/>
    </row>
    <row r="272" spans="1:22" s="25" customFormat="1" ht="15.75">
      <c r="A272" s="40" t="s">
        <v>171</v>
      </c>
      <c r="B272" s="46" t="s">
        <v>172</v>
      </c>
      <c r="C272" s="40"/>
      <c r="D272" s="96"/>
      <c r="E272" s="76"/>
      <c r="F272" s="65">
        <v>750</v>
      </c>
      <c r="G272" s="35">
        <f t="shared" si="48"/>
        <v>750</v>
      </c>
      <c r="H272" s="49">
        <v>750</v>
      </c>
      <c r="I272" s="49"/>
      <c r="J272" s="49"/>
      <c r="K272" s="49"/>
      <c r="L272" s="49"/>
      <c r="M272" s="279"/>
      <c r="N272" s="81"/>
      <c r="O272" s="294"/>
      <c r="P272" s="311"/>
      <c r="Q272" s="53"/>
      <c r="R272" s="102"/>
      <c r="U272" s="30"/>
      <c r="V272" s="30"/>
    </row>
    <row r="273" spans="1:22" s="25" customFormat="1" ht="15.75">
      <c r="A273" s="40" t="s">
        <v>173</v>
      </c>
      <c r="B273" s="46" t="s">
        <v>174</v>
      </c>
      <c r="C273" s="40"/>
      <c r="D273" s="96"/>
      <c r="E273" s="76"/>
      <c r="F273" s="65">
        <v>300</v>
      </c>
      <c r="G273" s="35">
        <f t="shared" si="48"/>
        <v>300</v>
      </c>
      <c r="H273" s="49">
        <v>300</v>
      </c>
      <c r="I273" s="49"/>
      <c r="J273" s="49"/>
      <c r="K273" s="49"/>
      <c r="L273" s="49"/>
      <c r="M273" s="279"/>
      <c r="N273" s="81"/>
      <c r="O273" s="294"/>
      <c r="P273" s="311"/>
      <c r="Q273" s="53"/>
      <c r="R273" s="102"/>
      <c r="V273" s="30"/>
    </row>
    <row r="274" spans="1:22" ht="15.75">
      <c r="A274" s="1">
        <v>2</v>
      </c>
      <c r="B274" s="43" t="s">
        <v>175</v>
      </c>
      <c r="C274" s="1"/>
      <c r="D274" s="97"/>
      <c r="E274" s="77"/>
      <c r="F274" s="64">
        <v>10200</v>
      </c>
      <c r="G274" s="35">
        <f t="shared" si="48"/>
        <v>7200</v>
      </c>
      <c r="H274" s="36"/>
      <c r="I274" s="36"/>
      <c r="J274" s="36"/>
      <c r="K274" s="36"/>
      <c r="L274" s="36">
        <v>7200</v>
      </c>
      <c r="M274" s="277"/>
      <c r="N274" s="80"/>
      <c r="O274" s="292"/>
      <c r="P274" s="311"/>
      <c r="Q274" s="51"/>
      <c r="V274" s="6"/>
    </row>
    <row r="275" spans="1:22" s="24" customFormat="1" ht="15.75">
      <c r="A275" s="39" t="s">
        <v>35</v>
      </c>
      <c r="B275" s="42" t="s">
        <v>177</v>
      </c>
      <c r="C275" s="39"/>
      <c r="D275" s="93"/>
      <c r="E275" s="72"/>
      <c r="F275" s="62">
        <v>18000</v>
      </c>
      <c r="G275" s="35">
        <f t="shared" si="48"/>
        <v>18000</v>
      </c>
      <c r="H275" s="48">
        <f>H276+H280</f>
        <v>12000</v>
      </c>
      <c r="I275" s="48">
        <f>I276+I280</f>
        <v>0</v>
      </c>
      <c r="J275" s="48">
        <f>J276+J280</f>
        <v>0</v>
      </c>
      <c r="K275" s="48">
        <f>K276+K280</f>
        <v>0</v>
      </c>
      <c r="L275" s="48">
        <f>L276+L280</f>
        <v>6000</v>
      </c>
      <c r="M275" s="277">
        <v>18000</v>
      </c>
      <c r="N275" s="80">
        <v>18000</v>
      </c>
      <c r="O275" s="292"/>
      <c r="P275" s="311">
        <f>N275/G275</f>
        <v>1</v>
      </c>
      <c r="Q275" s="52" t="s">
        <v>178</v>
      </c>
      <c r="R275" s="100"/>
      <c r="V275" s="29"/>
    </row>
    <row r="276" spans="1:22" ht="15.75">
      <c r="A276" s="1">
        <v>1</v>
      </c>
      <c r="B276" s="43" t="s">
        <v>170</v>
      </c>
      <c r="C276" s="1"/>
      <c r="D276" s="97"/>
      <c r="E276" s="77"/>
      <c r="F276" s="64">
        <v>12000</v>
      </c>
      <c r="G276" s="35">
        <f t="shared" si="48"/>
        <v>12000</v>
      </c>
      <c r="H276" s="36">
        <v>12000</v>
      </c>
      <c r="I276" s="36"/>
      <c r="J276" s="36"/>
      <c r="K276" s="36"/>
      <c r="L276" s="36"/>
      <c r="M276" s="277"/>
      <c r="N276" s="80"/>
      <c r="O276" s="292"/>
      <c r="P276" s="311"/>
      <c r="Q276" s="51"/>
      <c r="V276" s="6"/>
    </row>
    <row r="277" spans="1:22" s="25" customFormat="1" ht="15.75">
      <c r="A277" s="40"/>
      <c r="B277" s="46" t="s">
        <v>6</v>
      </c>
      <c r="C277" s="40"/>
      <c r="D277" s="96"/>
      <c r="E277" s="76"/>
      <c r="F277" s="65"/>
      <c r="G277" s="35">
        <f t="shared" si="48"/>
        <v>0</v>
      </c>
      <c r="H277" s="49"/>
      <c r="I277" s="49"/>
      <c r="J277" s="49"/>
      <c r="K277" s="49"/>
      <c r="L277" s="49"/>
      <c r="M277" s="279"/>
      <c r="N277" s="81"/>
      <c r="O277" s="294"/>
      <c r="P277" s="311"/>
      <c r="Q277" s="53"/>
      <c r="R277" s="102"/>
      <c r="V277" s="30"/>
    </row>
    <row r="278" spans="1:22" s="25" customFormat="1" ht="15.75">
      <c r="A278" s="40" t="s">
        <v>171</v>
      </c>
      <c r="B278" s="46" t="s">
        <v>172</v>
      </c>
      <c r="C278" s="40"/>
      <c r="D278" s="96"/>
      <c r="E278" s="76"/>
      <c r="F278" s="65">
        <v>750</v>
      </c>
      <c r="G278" s="35">
        <f t="shared" si="48"/>
        <v>750</v>
      </c>
      <c r="H278" s="49">
        <v>750</v>
      </c>
      <c r="I278" s="49"/>
      <c r="J278" s="49"/>
      <c r="K278" s="49"/>
      <c r="L278" s="49"/>
      <c r="M278" s="279"/>
      <c r="N278" s="81"/>
      <c r="O278" s="294"/>
      <c r="P278" s="311"/>
      <c r="Q278" s="53"/>
      <c r="R278" s="102"/>
      <c r="V278" s="30"/>
    </row>
    <row r="279" spans="1:22" s="25" customFormat="1" ht="15.75">
      <c r="A279" s="40" t="s">
        <v>173</v>
      </c>
      <c r="B279" s="46" t="s">
        <v>174</v>
      </c>
      <c r="C279" s="40"/>
      <c r="D279" s="96"/>
      <c r="E279" s="76"/>
      <c r="F279" s="65">
        <v>300</v>
      </c>
      <c r="G279" s="35">
        <f t="shared" si="48"/>
        <v>300</v>
      </c>
      <c r="H279" s="49">
        <v>300</v>
      </c>
      <c r="I279" s="49"/>
      <c r="J279" s="49"/>
      <c r="K279" s="49"/>
      <c r="L279" s="49"/>
      <c r="M279" s="279"/>
      <c r="N279" s="81"/>
      <c r="O279" s="294"/>
      <c r="P279" s="311"/>
      <c r="Q279" s="53"/>
      <c r="R279" s="102"/>
      <c r="V279" s="30"/>
    </row>
    <row r="280" spans="1:22" ht="15.75">
      <c r="A280" s="1">
        <v>2</v>
      </c>
      <c r="B280" s="43" t="s">
        <v>175</v>
      </c>
      <c r="C280" s="1"/>
      <c r="D280" s="97"/>
      <c r="E280" s="77"/>
      <c r="F280" s="64">
        <v>6000</v>
      </c>
      <c r="G280" s="35">
        <f t="shared" si="48"/>
        <v>6000</v>
      </c>
      <c r="H280" s="36"/>
      <c r="I280" s="36"/>
      <c r="J280" s="36"/>
      <c r="K280" s="36"/>
      <c r="L280" s="36">
        <v>6000</v>
      </c>
      <c r="M280" s="277"/>
      <c r="N280" s="80"/>
      <c r="O280" s="292"/>
      <c r="P280" s="311"/>
      <c r="Q280" s="51"/>
      <c r="V280" s="6"/>
    </row>
    <row r="281" spans="1:22" s="24" customFormat="1" ht="15.75">
      <c r="A281" s="39" t="s">
        <v>66</v>
      </c>
      <c r="B281" s="42" t="s">
        <v>179</v>
      </c>
      <c r="C281" s="39"/>
      <c r="D281" s="93"/>
      <c r="E281" s="72"/>
      <c r="F281" s="62">
        <v>25215</v>
      </c>
      <c r="G281" s="35">
        <f t="shared" si="48"/>
        <v>25215</v>
      </c>
      <c r="H281" s="48">
        <f>H282+H286</f>
        <v>14000</v>
      </c>
      <c r="I281" s="48">
        <f>I282+I286</f>
        <v>0</v>
      </c>
      <c r="J281" s="48">
        <f>J282+J286</f>
        <v>0</v>
      </c>
      <c r="K281" s="48">
        <f>K282+K286</f>
        <v>0</v>
      </c>
      <c r="L281" s="48">
        <f>L282+L286</f>
        <v>11215</v>
      </c>
      <c r="M281" s="277">
        <v>25215</v>
      </c>
      <c r="N281" s="80">
        <v>25215</v>
      </c>
      <c r="O281" s="292"/>
      <c r="P281" s="311">
        <f>N281/G281</f>
        <v>1</v>
      </c>
      <c r="Q281" s="52" t="s">
        <v>180</v>
      </c>
      <c r="R281" s="100"/>
      <c r="V281" s="29"/>
    </row>
    <row r="282" spans="1:22" ht="15.75">
      <c r="A282" s="1">
        <v>1</v>
      </c>
      <c r="B282" s="43" t="s">
        <v>170</v>
      </c>
      <c r="C282" s="1"/>
      <c r="D282" s="97"/>
      <c r="E282" s="77"/>
      <c r="F282" s="64">
        <v>14000</v>
      </c>
      <c r="G282" s="35">
        <f t="shared" si="48"/>
        <v>14000</v>
      </c>
      <c r="H282" s="36">
        <v>14000</v>
      </c>
      <c r="I282" s="36"/>
      <c r="J282" s="36"/>
      <c r="K282" s="36"/>
      <c r="L282" s="36"/>
      <c r="M282" s="277"/>
      <c r="N282" s="80"/>
      <c r="O282" s="292"/>
      <c r="P282" s="311"/>
      <c r="Q282" s="52"/>
      <c r="V282" s="6"/>
    </row>
    <row r="283" spans="1:22" s="25" customFormat="1" ht="15.75">
      <c r="A283" s="40"/>
      <c r="B283" s="46" t="s">
        <v>6</v>
      </c>
      <c r="C283" s="40"/>
      <c r="D283" s="96"/>
      <c r="E283" s="76"/>
      <c r="F283" s="65"/>
      <c r="G283" s="35">
        <f t="shared" si="48"/>
        <v>0</v>
      </c>
      <c r="H283" s="49"/>
      <c r="I283" s="49"/>
      <c r="J283" s="49"/>
      <c r="K283" s="49"/>
      <c r="L283" s="49"/>
      <c r="M283" s="279"/>
      <c r="N283" s="81"/>
      <c r="O283" s="294"/>
      <c r="P283" s="311"/>
      <c r="Q283" s="53"/>
      <c r="R283" s="102"/>
      <c r="V283" s="30"/>
    </row>
    <row r="284" spans="1:22" s="25" customFormat="1" ht="15.75">
      <c r="A284" s="40" t="s">
        <v>171</v>
      </c>
      <c r="B284" s="46" t="s">
        <v>172</v>
      </c>
      <c r="C284" s="40"/>
      <c r="D284" s="96"/>
      <c r="E284" s="76"/>
      <c r="F284" s="65">
        <v>750</v>
      </c>
      <c r="G284" s="35">
        <f t="shared" si="48"/>
        <v>750</v>
      </c>
      <c r="H284" s="49">
        <v>750</v>
      </c>
      <c r="I284" s="49"/>
      <c r="J284" s="49"/>
      <c r="K284" s="49"/>
      <c r="L284" s="49"/>
      <c r="M284" s="279"/>
      <c r="N284" s="81"/>
      <c r="O284" s="294"/>
      <c r="P284" s="311"/>
      <c r="Q284" s="53"/>
      <c r="R284" s="102"/>
      <c r="V284" s="30"/>
    </row>
    <row r="285" spans="1:22" s="25" customFormat="1" ht="15.75">
      <c r="A285" s="40" t="s">
        <v>173</v>
      </c>
      <c r="B285" s="46" t="s">
        <v>174</v>
      </c>
      <c r="C285" s="40"/>
      <c r="D285" s="96"/>
      <c r="E285" s="76"/>
      <c r="F285" s="65">
        <v>300</v>
      </c>
      <c r="G285" s="35">
        <f t="shared" si="48"/>
        <v>300</v>
      </c>
      <c r="H285" s="49">
        <v>300</v>
      </c>
      <c r="I285" s="49"/>
      <c r="J285" s="49"/>
      <c r="K285" s="49"/>
      <c r="L285" s="49"/>
      <c r="M285" s="279"/>
      <c r="N285" s="81"/>
      <c r="O285" s="294"/>
      <c r="P285" s="311"/>
      <c r="Q285" s="53"/>
      <c r="R285" s="102"/>
      <c r="V285" s="30"/>
    </row>
    <row r="286" spans="1:22" ht="15.75">
      <c r="A286" s="1">
        <v>2</v>
      </c>
      <c r="B286" s="43" t="s">
        <v>175</v>
      </c>
      <c r="C286" s="1"/>
      <c r="D286" s="97"/>
      <c r="E286" s="77"/>
      <c r="F286" s="64">
        <v>11215</v>
      </c>
      <c r="G286" s="35">
        <f t="shared" si="48"/>
        <v>11215</v>
      </c>
      <c r="H286" s="36"/>
      <c r="I286" s="36"/>
      <c r="J286" s="36"/>
      <c r="K286" s="36"/>
      <c r="L286" s="36">
        <v>11215</v>
      </c>
      <c r="M286" s="277"/>
      <c r="N286" s="80"/>
      <c r="O286" s="292"/>
      <c r="P286" s="311"/>
      <c r="Q286" s="52"/>
      <c r="V286" s="6"/>
    </row>
    <row r="287" spans="1:22" s="24" customFormat="1" ht="15.75">
      <c r="A287" s="39" t="s">
        <v>74</v>
      </c>
      <c r="B287" s="42" t="s">
        <v>181</v>
      </c>
      <c r="C287" s="39"/>
      <c r="D287" s="93"/>
      <c r="E287" s="72"/>
      <c r="F287" s="62">
        <v>20800</v>
      </c>
      <c r="G287" s="35">
        <f t="shared" si="48"/>
        <v>34600</v>
      </c>
      <c r="H287" s="48">
        <f>H288+H292</f>
        <v>14800</v>
      </c>
      <c r="I287" s="48">
        <f>I288+I292</f>
        <v>0</v>
      </c>
      <c r="J287" s="48">
        <f>J288+J292</f>
        <v>0</v>
      </c>
      <c r="K287" s="48">
        <f>K288+K292</f>
        <v>0</v>
      </c>
      <c r="L287" s="48">
        <f>L288+L292</f>
        <v>19800</v>
      </c>
      <c r="M287" s="277">
        <f>G287</f>
        <v>34600</v>
      </c>
      <c r="N287" s="80">
        <f>M287</f>
        <v>34600</v>
      </c>
      <c r="O287" s="292"/>
      <c r="P287" s="311">
        <f>N287/G287</f>
        <v>1</v>
      </c>
      <c r="Q287" s="52" t="s">
        <v>83</v>
      </c>
      <c r="R287" s="100"/>
      <c r="V287" s="29"/>
    </row>
    <row r="288" spans="1:22" ht="15.75">
      <c r="A288" s="1">
        <v>1</v>
      </c>
      <c r="B288" s="43" t="s">
        <v>170</v>
      </c>
      <c r="C288" s="1"/>
      <c r="D288" s="97"/>
      <c r="E288" s="77"/>
      <c r="F288" s="64">
        <v>14800</v>
      </c>
      <c r="G288" s="35">
        <f t="shared" si="48"/>
        <v>14800</v>
      </c>
      <c r="H288" s="36">
        <v>14800</v>
      </c>
      <c r="I288" s="36"/>
      <c r="J288" s="36"/>
      <c r="K288" s="36"/>
      <c r="L288" s="36"/>
      <c r="M288" s="277"/>
      <c r="N288" s="80"/>
      <c r="O288" s="292"/>
      <c r="P288" s="311"/>
      <c r="Q288" s="52"/>
      <c r="V288" s="6"/>
    </row>
    <row r="289" spans="1:22" s="25" customFormat="1" ht="15.75">
      <c r="A289" s="40"/>
      <c r="B289" s="46" t="s">
        <v>6</v>
      </c>
      <c r="C289" s="40"/>
      <c r="D289" s="96"/>
      <c r="E289" s="76"/>
      <c r="F289" s="65"/>
      <c r="G289" s="35">
        <f t="shared" si="48"/>
        <v>0</v>
      </c>
      <c r="H289" s="49"/>
      <c r="I289" s="49"/>
      <c r="J289" s="49"/>
      <c r="K289" s="49"/>
      <c r="L289" s="49"/>
      <c r="M289" s="277"/>
      <c r="N289" s="80"/>
      <c r="O289" s="294"/>
      <c r="P289" s="311"/>
      <c r="Q289" s="53"/>
      <c r="R289" s="102"/>
      <c r="V289" s="30"/>
    </row>
    <row r="290" spans="1:22" s="25" customFormat="1" ht="15.75">
      <c r="A290" s="40" t="s">
        <v>171</v>
      </c>
      <c r="B290" s="46" t="s">
        <v>172</v>
      </c>
      <c r="C290" s="40"/>
      <c r="D290" s="96"/>
      <c r="E290" s="76"/>
      <c r="F290" s="65">
        <v>750</v>
      </c>
      <c r="G290" s="35">
        <f aca="true" t="shared" si="55" ref="G290:G322">SUM(H290:L290)</f>
        <v>750</v>
      </c>
      <c r="H290" s="49">
        <v>750</v>
      </c>
      <c r="I290" s="49"/>
      <c r="J290" s="49"/>
      <c r="K290" s="49"/>
      <c r="L290" s="49"/>
      <c r="M290" s="277"/>
      <c r="N290" s="80"/>
      <c r="O290" s="294"/>
      <c r="P290" s="311"/>
      <c r="Q290" s="53"/>
      <c r="R290" s="102"/>
      <c r="V290" s="30"/>
    </row>
    <row r="291" spans="1:22" s="25" customFormat="1" ht="15.75">
      <c r="A291" s="40" t="s">
        <v>173</v>
      </c>
      <c r="B291" s="46" t="s">
        <v>174</v>
      </c>
      <c r="C291" s="40"/>
      <c r="D291" s="96"/>
      <c r="E291" s="76"/>
      <c r="F291" s="65">
        <v>300</v>
      </c>
      <c r="G291" s="35">
        <f t="shared" si="55"/>
        <v>300</v>
      </c>
      <c r="H291" s="49">
        <v>300</v>
      </c>
      <c r="I291" s="49"/>
      <c r="J291" s="49"/>
      <c r="K291" s="49"/>
      <c r="L291" s="49"/>
      <c r="M291" s="277"/>
      <c r="N291" s="80"/>
      <c r="O291" s="294"/>
      <c r="P291" s="311"/>
      <c r="Q291" s="53"/>
      <c r="R291" s="102"/>
      <c r="V291" s="30"/>
    </row>
    <row r="292" spans="1:22" ht="15.75">
      <c r="A292" s="1">
        <v>2</v>
      </c>
      <c r="B292" s="43" t="s">
        <v>175</v>
      </c>
      <c r="C292" s="1"/>
      <c r="D292" s="97"/>
      <c r="E292" s="77"/>
      <c r="F292" s="64">
        <v>6000</v>
      </c>
      <c r="G292" s="35">
        <f t="shared" si="55"/>
        <v>19800</v>
      </c>
      <c r="H292" s="36"/>
      <c r="I292" s="36"/>
      <c r="J292" s="36"/>
      <c r="K292" s="36"/>
      <c r="L292" s="36">
        <v>19800</v>
      </c>
      <c r="M292" s="277"/>
      <c r="N292" s="80"/>
      <c r="O292" s="292"/>
      <c r="P292" s="311"/>
      <c r="Q292" s="52"/>
      <c r="V292" s="6"/>
    </row>
    <row r="293" spans="1:22" s="24" customFormat="1" ht="15.75">
      <c r="A293" s="39" t="s">
        <v>117</v>
      </c>
      <c r="B293" s="42" t="s">
        <v>182</v>
      </c>
      <c r="C293" s="39"/>
      <c r="D293" s="93"/>
      <c r="E293" s="72"/>
      <c r="F293" s="62">
        <v>21500</v>
      </c>
      <c r="G293" s="35">
        <f t="shared" si="55"/>
        <v>21500</v>
      </c>
      <c r="H293" s="48">
        <f>H294+H298</f>
        <v>15500</v>
      </c>
      <c r="I293" s="48">
        <f>I294+I298</f>
        <v>0</v>
      </c>
      <c r="J293" s="48">
        <f>J294+J298</f>
        <v>0</v>
      </c>
      <c r="K293" s="48">
        <f>K294+K298</f>
        <v>0</v>
      </c>
      <c r="L293" s="48">
        <f>L294+L298</f>
        <v>6000</v>
      </c>
      <c r="M293" s="277">
        <v>19321</v>
      </c>
      <c r="N293" s="80">
        <f>M293</f>
        <v>19321</v>
      </c>
      <c r="O293" s="292"/>
      <c r="P293" s="311">
        <f>N293/G293</f>
        <v>0.8986511627906977</v>
      </c>
      <c r="Q293" s="52" t="s">
        <v>183</v>
      </c>
      <c r="R293" s="100"/>
      <c r="V293" s="29"/>
    </row>
    <row r="294" spans="1:22" ht="15.75">
      <c r="A294" s="1">
        <v>1</v>
      </c>
      <c r="B294" s="43" t="s">
        <v>170</v>
      </c>
      <c r="C294" s="1"/>
      <c r="D294" s="97"/>
      <c r="E294" s="77"/>
      <c r="F294" s="64">
        <v>15500</v>
      </c>
      <c r="G294" s="35">
        <f t="shared" si="55"/>
        <v>15500</v>
      </c>
      <c r="H294" s="36">
        <v>15500</v>
      </c>
      <c r="I294" s="36"/>
      <c r="J294" s="36"/>
      <c r="K294" s="36"/>
      <c r="L294" s="36"/>
      <c r="M294" s="277"/>
      <c r="N294" s="80"/>
      <c r="O294" s="292"/>
      <c r="P294" s="311"/>
      <c r="Q294" s="51"/>
      <c r="V294" s="6"/>
    </row>
    <row r="295" spans="1:22" s="25" customFormat="1" ht="15.75">
      <c r="A295" s="40"/>
      <c r="B295" s="46" t="s">
        <v>6</v>
      </c>
      <c r="C295" s="40"/>
      <c r="D295" s="96"/>
      <c r="E295" s="76"/>
      <c r="F295" s="65"/>
      <c r="G295" s="35">
        <f t="shared" si="55"/>
        <v>0</v>
      </c>
      <c r="H295" s="49"/>
      <c r="I295" s="49"/>
      <c r="J295" s="49"/>
      <c r="K295" s="49"/>
      <c r="L295" s="49"/>
      <c r="M295" s="277"/>
      <c r="N295" s="80"/>
      <c r="O295" s="294"/>
      <c r="P295" s="311"/>
      <c r="Q295" s="53"/>
      <c r="R295" s="102"/>
      <c r="V295" s="30"/>
    </row>
    <row r="296" spans="1:22" s="25" customFormat="1" ht="15.75">
      <c r="A296" s="40" t="s">
        <v>171</v>
      </c>
      <c r="B296" s="46" t="s">
        <v>172</v>
      </c>
      <c r="C296" s="40"/>
      <c r="D296" s="96"/>
      <c r="E296" s="76"/>
      <c r="F296" s="65">
        <v>750</v>
      </c>
      <c r="G296" s="35">
        <f t="shared" si="55"/>
        <v>750</v>
      </c>
      <c r="H296" s="49">
        <v>750</v>
      </c>
      <c r="I296" s="49"/>
      <c r="J296" s="49"/>
      <c r="K296" s="49"/>
      <c r="L296" s="49"/>
      <c r="M296" s="277"/>
      <c r="N296" s="80"/>
      <c r="O296" s="294"/>
      <c r="P296" s="311"/>
      <c r="Q296" s="53"/>
      <c r="R296" s="102"/>
      <c r="V296" s="30"/>
    </row>
    <row r="297" spans="1:22" s="25" customFormat="1" ht="15.75">
      <c r="A297" s="40" t="s">
        <v>173</v>
      </c>
      <c r="B297" s="46" t="s">
        <v>174</v>
      </c>
      <c r="C297" s="40"/>
      <c r="D297" s="96"/>
      <c r="E297" s="76"/>
      <c r="F297" s="65">
        <v>300</v>
      </c>
      <c r="G297" s="35">
        <f t="shared" si="55"/>
        <v>300</v>
      </c>
      <c r="H297" s="49">
        <v>300</v>
      </c>
      <c r="I297" s="49"/>
      <c r="J297" s="49"/>
      <c r="K297" s="49"/>
      <c r="L297" s="49"/>
      <c r="M297" s="277"/>
      <c r="N297" s="80"/>
      <c r="O297" s="294"/>
      <c r="P297" s="311"/>
      <c r="Q297" s="53"/>
      <c r="R297" s="102"/>
      <c r="V297" s="30"/>
    </row>
    <row r="298" spans="1:22" ht="15.75">
      <c r="A298" s="1">
        <v>2</v>
      </c>
      <c r="B298" s="43" t="s">
        <v>175</v>
      </c>
      <c r="C298" s="1"/>
      <c r="D298" s="97"/>
      <c r="E298" s="77"/>
      <c r="F298" s="64">
        <v>6000</v>
      </c>
      <c r="G298" s="35">
        <f t="shared" si="55"/>
        <v>6000</v>
      </c>
      <c r="H298" s="36"/>
      <c r="I298" s="36"/>
      <c r="J298" s="36"/>
      <c r="K298" s="36"/>
      <c r="L298" s="36">
        <v>6000</v>
      </c>
      <c r="M298" s="277"/>
      <c r="N298" s="80"/>
      <c r="O298" s="292"/>
      <c r="P298" s="311"/>
      <c r="Q298" s="51"/>
      <c r="V298" s="6"/>
    </row>
    <row r="299" spans="1:22" s="24" customFormat="1" ht="15.75">
      <c r="A299" s="39" t="s">
        <v>125</v>
      </c>
      <c r="B299" s="42" t="s">
        <v>184</v>
      </c>
      <c r="C299" s="39"/>
      <c r="D299" s="93"/>
      <c r="E299" s="72"/>
      <c r="F299" s="62">
        <v>28040</v>
      </c>
      <c r="G299" s="35">
        <f t="shared" si="55"/>
        <v>23040</v>
      </c>
      <c r="H299" s="48">
        <f>H300+H304</f>
        <v>11000</v>
      </c>
      <c r="I299" s="48">
        <f>I300+I304</f>
        <v>0</v>
      </c>
      <c r="J299" s="48">
        <f>J300+J304</f>
        <v>0</v>
      </c>
      <c r="K299" s="48">
        <f>K300+K304</f>
        <v>0</v>
      </c>
      <c r="L299" s="48">
        <f>L300+L304</f>
        <v>12040</v>
      </c>
      <c r="M299" s="277">
        <f>G299</f>
        <v>23040</v>
      </c>
      <c r="N299" s="80">
        <f>M299</f>
        <v>23040</v>
      </c>
      <c r="O299" s="292"/>
      <c r="P299" s="311">
        <f>N299/G299</f>
        <v>1</v>
      </c>
      <c r="Q299" s="52" t="s">
        <v>185</v>
      </c>
      <c r="R299" s="100"/>
      <c r="V299" s="29"/>
    </row>
    <row r="300" spans="1:22" ht="15.75">
      <c r="A300" s="1">
        <v>1</v>
      </c>
      <c r="B300" s="43" t="s">
        <v>170</v>
      </c>
      <c r="C300" s="1"/>
      <c r="D300" s="97"/>
      <c r="E300" s="77"/>
      <c r="F300" s="64">
        <v>11000</v>
      </c>
      <c r="G300" s="35">
        <f t="shared" si="55"/>
        <v>11000</v>
      </c>
      <c r="H300" s="36">
        <v>11000</v>
      </c>
      <c r="I300" s="36"/>
      <c r="J300" s="36"/>
      <c r="K300" s="36"/>
      <c r="L300" s="36"/>
      <c r="M300" s="277"/>
      <c r="N300" s="80"/>
      <c r="O300" s="292"/>
      <c r="P300" s="311"/>
      <c r="Q300" s="51"/>
      <c r="V300" s="6"/>
    </row>
    <row r="301" spans="1:22" s="25" customFormat="1" ht="15.75">
      <c r="A301" s="40"/>
      <c r="B301" s="46" t="s">
        <v>6</v>
      </c>
      <c r="C301" s="40"/>
      <c r="D301" s="96"/>
      <c r="E301" s="76"/>
      <c r="F301" s="65"/>
      <c r="G301" s="35">
        <f t="shared" si="55"/>
        <v>0</v>
      </c>
      <c r="H301" s="49"/>
      <c r="I301" s="49"/>
      <c r="J301" s="49"/>
      <c r="K301" s="49"/>
      <c r="L301" s="49"/>
      <c r="M301" s="277"/>
      <c r="N301" s="80"/>
      <c r="O301" s="294"/>
      <c r="P301" s="311"/>
      <c r="Q301" s="53"/>
      <c r="R301" s="102"/>
      <c r="V301" s="30"/>
    </row>
    <row r="302" spans="1:22" s="25" customFormat="1" ht="15.75">
      <c r="A302" s="40" t="s">
        <v>171</v>
      </c>
      <c r="B302" s="46" t="s">
        <v>172</v>
      </c>
      <c r="C302" s="40"/>
      <c r="D302" s="96"/>
      <c r="E302" s="76"/>
      <c r="F302" s="65">
        <v>750</v>
      </c>
      <c r="G302" s="35">
        <f t="shared" si="55"/>
        <v>750</v>
      </c>
      <c r="H302" s="49">
        <v>750</v>
      </c>
      <c r="I302" s="49"/>
      <c r="J302" s="49"/>
      <c r="K302" s="49"/>
      <c r="L302" s="49"/>
      <c r="M302" s="277"/>
      <c r="N302" s="80"/>
      <c r="O302" s="294"/>
      <c r="P302" s="311"/>
      <c r="Q302" s="53"/>
      <c r="R302" s="102"/>
      <c r="V302" s="30"/>
    </row>
    <row r="303" spans="1:22" s="25" customFormat="1" ht="15.75">
      <c r="A303" s="40" t="s">
        <v>173</v>
      </c>
      <c r="B303" s="46" t="s">
        <v>174</v>
      </c>
      <c r="C303" s="40"/>
      <c r="D303" s="96"/>
      <c r="E303" s="76"/>
      <c r="F303" s="65">
        <v>300</v>
      </c>
      <c r="G303" s="35">
        <f t="shared" si="55"/>
        <v>300</v>
      </c>
      <c r="H303" s="49">
        <v>300</v>
      </c>
      <c r="I303" s="49"/>
      <c r="J303" s="49"/>
      <c r="K303" s="49"/>
      <c r="L303" s="49"/>
      <c r="M303" s="277"/>
      <c r="N303" s="80"/>
      <c r="O303" s="294"/>
      <c r="P303" s="311"/>
      <c r="Q303" s="53"/>
      <c r="R303" s="102"/>
      <c r="V303" s="30"/>
    </row>
    <row r="304" spans="1:22" ht="15.75">
      <c r="A304" s="1">
        <v>2</v>
      </c>
      <c r="B304" s="43" t="s">
        <v>175</v>
      </c>
      <c r="C304" s="1"/>
      <c r="D304" s="97"/>
      <c r="E304" s="77"/>
      <c r="F304" s="64">
        <v>17040</v>
      </c>
      <c r="G304" s="35">
        <f t="shared" si="55"/>
        <v>12040</v>
      </c>
      <c r="H304" s="36"/>
      <c r="I304" s="36"/>
      <c r="J304" s="36"/>
      <c r="K304" s="36"/>
      <c r="L304" s="36">
        <v>12040</v>
      </c>
      <c r="M304" s="277"/>
      <c r="N304" s="80"/>
      <c r="O304" s="292"/>
      <c r="P304" s="311"/>
      <c r="Q304" s="51"/>
      <c r="V304" s="6"/>
    </row>
    <row r="305" spans="1:22" s="24" customFormat="1" ht="15.75">
      <c r="A305" s="39" t="s">
        <v>127</v>
      </c>
      <c r="B305" s="42" t="s">
        <v>186</v>
      </c>
      <c r="C305" s="39"/>
      <c r="D305" s="93"/>
      <c r="E305" s="72"/>
      <c r="F305" s="62">
        <v>19700</v>
      </c>
      <c r="G305" s="35">
        <f t="shared" si="55"/>
        <v>16700</v>
      </c>
      <c r="H305" s="48">
        <f>H306+H310</f>
        <v>10700</v>
      </c>
      <c r="I305" s="48">
        <f>I306+I310</f>
        <v>0</v>
      </c>
      <c r="J305" s="48">
        <f>J306+J310</f>
        <v>0</v>
      </c>
      <c r="K305" s="48">
        <f>K306+K310</f>
        <v>0</v>
      </c>
      <c r="L305" s="48">
        <f>L306+L310</f>
        <v>6000</v>
      </c>
      <c r="M305" s="277">
        <f>G305</f>
        <v>16700</v>
      </c>
      <c r="N305" s="80">
        <f>M305</f>
        <v>16700</v>
      </c>
      <c r="O305" s="292"/>
      <c r="P305" s="311">
        <f>N305/G305</f>
        <v>1</v>
      </c>
      <c r="Q305" s="52" t="s">
        <v>187</v>
      </c>
      <c r="R305" s="100"/>
      <c r="V305" s="29"/>
    </row>
    <row r="306" spans="1:22" ht="15.75">
      <c r="A306" s="1">
        <v>1</v>
      </c>
      <c r="B306" s="43" t="s">
        <v>170</v>
      </c>
      <c r="C306" s="1"/>
      <c r="D306" s="97"/>
      <c r="E306" s="77"/>
      <c r="F306" s="64">
        <v>10700</v>
      </c>
      <c r="G306" s="35">
        <f t="shared" si="55"/>
        <v>10700</v>
      </c>
      <c r="H306" s="36">
        <v>10700</v>
      </c>
      <c r="I306" s="36"/>
      <c r="J306" s="36"/>
      <c r="K306" s="36"/>
      <c r="L306" s="36"/>
      <c r="M306" s="277"/>
      <c r="N306" s="80"/>
      <c r="O306" s="292"/>
      <c r="P306" s="311"/>
      <c r="Q306" s="51"/>
      <c r="V306" s="6"/>
    </row>
    <row r="307" spans="1:22" s="25" customFormat="1" ht="15.75">
      <c r="A307" s="40"/>
      <c r="B307" s="46" t="s">
        <v>6</v>
      </c>
      <c r="C307" s="40"/>
      <c r="D307" s="96"/>
      <c r="E307" s="76"/>
      <c r="F307" s="65"/>
      <c r="G307" s="35">
        <f t="shared" si="55"/>
        <v>0</v>
      </c>
      <c r="H307" s="49"/>
      <c r="I307" s="49"/>
      <c r="J307" s="49"/>
      <c r="K307" s="49"/>
      <c r="L307" s="49"/>
      <c r="M307" s="277"/>
      <c r="N307" s="80"/>
      <c r="O307" s="294"/>
      <c r="P307" s="311"/>
      <c r="Q307" s="53"/>
      <c r="R307" s="102"/>
      <c r="V307" s="30"/>
    </row>
    <row r="308" spans="1:22" s="25" customFormat="1" ht="15.75">
      <c r="A308" s="40" t="s">
        <v>171</v>
      </c>
      <c r="B308" s="46" t="s">
        <v>172</v>
      </c>
      <c r="C308" s="40"/>
      <c r="D308" s="96"/>
      <c r="E308" s="76"/>
      <c r="F308" s="65">
        <v>750</v>
      </c>
      <c r="G308" s="35">
        <f t="shared" si="55"/>
        <v>750</v>
      </c>
      <c r="H308" s="49">
        <v>750</v>
      </c>
      <c r="I308" s="49"/>
      <c r="J308" s="49"/>
      <c r="K308" s="49"/>
      <c r="L308" s="49"/>
      <c r="M308" s="277"/>
      <c r="N308" s="80"/>
      <c r="O308" s="294"/>
      <c r="P308" s="311"/>
      <c r="Q308" s="53"/>
      <c r="R308" s="102"/>
      <c r="V308" s="30"/>
    </row>
    <row r="309" spans="1:22" s="25" customFormat="1" ht="15.75">
      <c r="A309" s="40" t="s">
        <v>173</v>
      </c>
      <c r="B309" s="46" t="s">
        <v>174</v>
      </c>
      <c r="C309" s="40"/>
      <c r="D309" s="96"/>
      <c r="E309" s="76"/>
      <c r="F309" s="65">
        <v>300</v>
      </c>
      <c r="G309" s="35">
        <f t="shared" si="55"/>
        <v>300</v>
      </c>
      <c r="H309" s="49">
        <v>300</v>
      </c>
      <c r="I309" s="49"/>
      <c r="J309" s="49"/>
      <c r="K309" s="49"/>
      <c r="L309" s="49"/>
      <c r="M309" s="277"/>
      <c r="N309" s="80"/>
      <c r="O309" s="294"/>
      <c r="P309" s="311"/>
      <c r="Q309" s="53"/>
      <c r="R309" s="102"/>
      <c r="V309" s="30"/>
    </row>
    <row r="310" spans="1:22" ht="15.75">
      <c r="A310" s="1">
        <v>2</v>
      </c>
      <c r="B310" s="43" t="s">
        <v>175</v>
      </c>
      <c r="C310" s="1"/>
      <c r="D310" s="97"/>
      <c r="E310" s="77"/>
      <c r="F310" s="64">
        <v>9000</v>
      </c>
      <c r="G310" s="35">
        <f t="shared" si="55"/>
        <v>6000</v>
      </c>
      <c r="H310" s="36"/>
      <c r="I310" s="36"/>
      <c r="J310" s="36"/>
      <c r="K310" s="36"/>
      <c r="L310" s="36">
        <v>6000</v>
      </c>
      <c r="M310" s="277"/>
      <c r="N310" s="80"/>
      <c r="O310" s="292"/>
      <c r="P310" s="311"/>
      <c r="Q310" s="51"/>
      <c r="V310" s="6"/>
    </row>
    <row r="311" spans="1:22" s="24" customFormat="1" ht="15.75">
      <c r="A311" s="39" t="s">
        <v>139</v>
      </c>
      <c r="B311" s="42" t="s">
        <v>188</v>
      </c>
      <c r="C311" s="39"/>
      <c r="D311" s="93"/>
      <c r="E311" s="72"/>
      <c r="F311" s="62">
        <v>19000</v>
      </c>
      <c r="G311" s="35">
        <f t="shared" si="55"/>
        <v>22900</v>
      </c>
      <c r="H311" s="48">
        <f>H312+H316</f>
        <v>13900</v>
      </c>
      <c r="I311" s="48">
        <f>I312+I316</f>
        <v>0</v>
      </c>
      <c r="J311" s="48">
        <f>J312+J316</f>
        <v>0</v>
      </c>
      <c r="K311" s="48">
        <f>K312+K316</f>
        <v>0</v>
      </c>
      <c r="L311" s="48">
        <f>L312+L316</f>
        <v>9000</v>
      </c>
      <c r="M311" s="277">
        <f>G311</f>
        <v>22900</v>
      </c>
      <c r="N311" s="80">
        <f>M311</f>
        <v>22900</v>
      </c>
      <c r="O311" s="292"/>
      <c r="P311" s="311">
        <f>N311/G311</f>
        <v>1</v>
      </c>
      <c r="Q311" s="52" t="s">
        <v>56</v>
      </c>
      <c r="R311" s="100"/>
      <c r="V311" s="29"/>
    </row>
    <row r="312" spans="1:22" ht="15.75">
      <c r="A312" s="1">
        <v>1</v>
      </c>
      <c r="B312" s="43" t="s">
        <v>170</v>
      </c>
      <c r="C312" s="1"/>
      <c r="D312" s="97"/>
      <c r="E312" s="77"/>
      <c r="F312" s="64">
        <v>13900</v>
      </c>
      <c r="G312" s="35">
        <f t="shared" si="55"/>
        <v>13900</v>
      </c>
      <c r="H312" s="36">
        <v>13900</v>
      </c>
      <c r="I312" s="36"/>
      <c r="J312" s="36"/>
      <c r="K312" s="36"/>
      <c r="L312" s="36"/>
      <c r="M312" s="277"/>
      <c r="N312" s="80"/>
      <c r="O312" s="292"/>
      <c r="P312" s="311"/>
      <c r="Q312" s="52"/>
      <c r="V312" s="6"/>
    </row>
    <row r="313" spans="1:22" s="25" customFormat="1" ht="15.75">
      <c r="A313" s="40"/>
      <c r="B313" s="46" t="s">
        <v>6</v>
      </c>
      <c r="C313" s="40"/>
      <c r="D313" s="96"/>
      <c r="E313" s="76"/>
      <c r="F313" s="65"/>
      <c r="G313" s="35">
        <f t="shared" si="55"/>
        <v>0</v>
      </c>
      <c r="H313" s="49"/>
      <c r="I313" s="49"/>
      <c r="J313" s="49"/>
      <c r="K313" s="49"/>
      <c r="L313" s="49"/>
      <c r="M313" s="277"/>
      <c r="N313" s="80"/>
      <c r="O313" s="294"/>
      <c r="P313" s="311"/>
      <c r="Q313" s="53"/>
      <c r="R313" s="102"/>
      <c r="V313" s="30"/>
    </row>
    <row r="314" spans="1:22" s="25" customFormat="1" ht="15.75">
      <c r="A314" s="40" t="s">
        <v>171</v>
      </c>
      <c r="B314" s="46" t="s">
        <v>172</v>
      </c>
      <c r="C314" s="40"/>
      <c r="D314" s="96"/>
      <c r="E314" s="76"/>
      <c r="F314" s="65">
        <v>750</v>
      </c>
      <c r="G314" s="35">
        <f t="shared" si="55"/>
        <v>750</v>
      </c>
      <c r="H314" s="49">
        <v>750</v>
      </c>
      <c r="I314" s="49"/>
      <c r="J314" s="49"/>
      <c r="K314" s="49"/>
      <c r="L314" s="49"/>
      <c r="M314" s="277"/>
      <c r="N314" s="80"/>
      <c r="O314" s="294"/>
      <c r="P314" s="311"/>
      <c r="Q314" s="53"/>
      <c r="R314" s="102"/>
      <c r="V314" s="30"/>
    </row>
    <row r="315" spans="1:22" s="25" customFormat="1" ht="15.75">
      <c r="A315" s="40" t="s">
        <v>173</v>
      </c>
      <c r="B315" s="46" t="s">
        <v>174</v>
      </c>
      <c r="C315" s="40"/>
      <c r="D315" s="96"/>
      <c r="E315" s="76"/>
      <c r="F315" s="65">
        <v>300</v>
      </c>
      <c r="G315" s="35">
        <f t="shared" si="55"/>
        <v>300</v>
      </c>
      <c r="H315" s="49">
        <v>300</v>
      </c>
      <c r="I315" s="49"/>
      <c r="J315" s="49"/>
      <c r="K315" s="49"/>
      <c r="L315" s="49"/>
      <c r="M315" s="277"/>
      <c r="N315" s="80"/>
      <c r="O315" s="294"/>
      <c r="P315" s="311"/>
      <c r="Q315" s="53"/>
      <c r="R315" s="102"/>
      <c r="V315" s="30"/>
    </row>
    <row r="316" spans="1:22" ht="15.75">
      <c r="A316" s="1">
        <v>2</v>
      </c>
      <c r="B316" s="43" t="s">
        <v>175</v>
      </c>
      <c r="C316" s="1"/>
      <c r="D316" s="97"/>
      <c r="E316" s="77"/>
      <c r="F316" s="64">
        <v>5100</v>
      </c>
      <c r="G316" s="35">
        <f t="shared" si="55"/>
        <v>9000</v>
      </c>
      <c r="H316" s="36"/>
      <c r="I316" s="36"/>
      <c r="J316" s="36"/>
      <c r="K316" s="36"/>
      <c r="L316" s="36">
        <v>9000</v>
      </c>
      <c r="M316" s="277"/>
      <c r="N316" s="80"/>
      <c r="O316" s="292"/>
      <c r="P316" s="311"/>
      <c r="Q316" s="52"/>
      <c r="V316" s="6"/>
    </row>
    <row r="317" spans="1:22" s="24" customFormat="1" ht="15.75">
      <c r="A317" s="39" t="s">
        <v>157</v>
      </c>
      <c r="B317" s="42" t="s">
        <v>189</v>
      </c>
      <c r="C317" s="39"/>
      <c r="D317" s="93"/>
      <c r="E317" s="72"/>
      <c r="F317" s="62">
        <v>15300</v>
      </c>
      <c r="G317" s="35">
        <f t="shared" si="55"/>
        <v>12900</v>
      </c>
      <c r="H317" s="48">
        <f>H318+H322</f>
        <v>10500</v>
      </c>
      <c r="I317" s="48">
        <f>I318+I322</f>
        <v>0</v>
      </c>
      <c r="J317" s="48">
        <f>J318+J322</f>
        <v>0</v>
      </c>
      <c r="K317" s="48">
        <f>K318+K322</f>
        <v>0</v>
      </c>
      <c r="L317" s="48">
        <f>L318+L322</f>
        <v>2400</v>
      </c>
      <c r="M317" s="277">
        <f>G317</f>
        <v>12900</v>
      </c>
      <c r="N317" s="80">
        <f>M317</f>
        <v>12900</v>
      </c>
      <c r="O317" s="292"/>
      <c r="P317" s="311">
        <f>N317/G317</f>
        <v>1</v>
      </c>
      <c r="Q317" s="52" t="s">
        <v>190</v>
      </c>
      <c r="R317" s="100"/>
      <c r="V317" s="29"/>
    </row>
    <row r="318" spans="1:22" ht="15.75">
      <c r="A318" s="1">
        <v>1</v>
      </c>
      <c r="B318" s="43" t="s">
        <v>170</v>
      </c>
      <c r="C318" s="1"/>
      <c r="D318" s="97"/>
      <c r="E318" s="77"/>
      <c r="F318" s="64">
        <v>10500</v>
      </c>
      <c r="G318" s="35">
        <f t="shared" si="55"/>
        <v>10500</v>
      </c>
      <c r="H318" s="36">
        <v>10500</v>
      </c>
      <c r="I318" s="36"/>
      <c r="J318" s="36"/>
      <c r="K318" s="36"/>
      <c r="L318" s="36"/>
      <c r="M318" s="277"/>
      <c r="N318" s="80"/>
      <c r="O318" s="292"/>
      <c r="P318" s="80"/>
      <c r="Q318" s="51"/>
      <c r="V318" s="6"/>
    </row>
    <row r="319" spans="1:22" s="25" customFormat="1" ht="15.75">
      <c r="A319" s="40"/>
      <c r="B319" s="46" t="s">
        <v>6</v>
      </c>
      <c r="C319" s="40"/>
      <c r="D319" s="96"/>
      <c r="E319" s="76"/>
      <c r="F319" s="65"/>
      <c r="G319" s="35">
        <f t="shared" si="55"/>
        <v>0</v>
      </c>
      <c r="H319" s="49"/>
      <c r="I319" s="49"/>
      <c r="J319" s="49"/>
      <c r="K319" s="49"/>
      <c r="L319" s="49"/>
      <c r="M319" s="279"/>
      <c r="N319" s="81"/>
      <c r="O319" s="294"/>
      <c r="P319" s="81"/>
      <c r="Q319" s="53"/>
      <c r="R319" s="102"/>
      <c r="V319" s="30"/>
    </row>
    <row r="320" spans="1:22" s="25" customFormat="1" ht="15.75">
      <c r="A320" s="40" t="s">
        <v>171</v>
      </c>
      <c r="B320" s="46" t="s">
        <v>172</v>
      </c>
      <c r="C320" s="40"/>
      <c r="D320" s="96"/>
      <c r="E320" s="76"/>
      <c r="F320" s="65">
        <v>750</v>
      </c>
      <c r="G320" s="35">
        <f t="shared" si="55"/>
        <v>750</v>
      </c>
      <c r="H320" s="49">
        <v>750</v>
      </c>
      <c r="I320" s="49"/>
      <c r="J320" s="49"/>
      <c r="K320" s="49"/>
      <c r="L320" s="49"/>
      <c r="M320" s="279"/>
      <c r="N320" s="81"/>
      <c r="O320" s="294"/>
      <c r="P320" s="81"/>
      <c r="Q320" s="53"/>
      <c r="R320" s="102"/>
      <c r="V320" s="30"/>
    </row>
    <row r="321" spans="1:22" s="25" customFormat="1" ht="15.75">
      <c r="A321" s="40" t="s">
        <v>173</v>
      </c>
      <c r="B321" s="46" t="s">
        <v>174</v>
      </c>
      <c r="C321" s="40"/>
      <c r="D321" s="96"/>
      <c r="E321" s="76"/>
      <c r="F321" s="65">
        <v>300</v>
      </c>
      <c r="G321" s="35">
        <f t="shared" si="55"/>
        <v>300</v>
      </c>
      <c r="H321" s="49">
        <v>300</v>
      </c>
      <c r="I321" s="49"/>
      <c r="J321" s="49"/>
      <c r="K321" s="49"/>
      <c r="L321" s="49"/>
      <c r="M321" s="279"/>
      <c r="N321" s="81"/>
      <c r="O321" s="294"/>
      <c r="P321" s="81"/>
      <c r="Q321" s="53"/>
      <c r="R321" s="102"/>
      <c r="V321" s="30"/>
    </row>
    <row r="322" spans="1:22" ht="15.75">
      <c r="A322" s="1">
        <v>2</v>
      </c>
      <c r="B322" s="43" t="s">
        <v>175</v>
      </c>
      <c r="C322" s="1"/>
      <c r="D322" s="97"/>
      <c r="E322" s="77"/>
      <c r="F322" s="64">
        <v>4800</v>
      </c>
      <c r="G322" s="35">
        <f t="shared" si="55"/>
        <v>2400</v>
      </c>
      <c r="H322" s="36"/>
      <c r="I322" s="36"/>
      <c r="J322" s="36"/>
      <c r="K322" s="36"/>
      <c r="L322" s="36">
        <v>2400</v>
      </c>
      <c r="M322" s="277"/>
      <c r="N322" s="80"/>
      <c r="O322" s="292"/>
      <c r="P322" s="80"/>
      <c r="Q322" s="51"/>
      <c r="V322" s="6"/>
    </row>
    <row r="323" spans="1:22" ht="15.75">
      <c r="A323" s="1"/>
      <c r="B323" s="43"/>
      <c r="C323" s="1"/>
      <c r="D323" s="97"/>
      <c r="E323" s="77"/>
      <c r="F323" s="64"/>
      <c r="G323" s="35"/>
      <c r="H323" s="36"/>
      <c r="I323" s="36"/>
      <c r="J323" s="36"/>
      <c r="K323" s="36"/>
      <c r="L323" s="36"/>
      <c r="M323" s="277"/>
      <c r="N323" s="80"/>
      <c r="O323" s="292"/>
      <c r="P323" s="80"/>
      <c r="Q323" s="51"/>
      <c r="V323" s="6"/>
    </row>
    <row r="324" spans="1:17" ht="16.5" thickBot="1">
      <c r="A324" s="56"/>
      <c r="B324" s="47"/>
      <c r="C324" s="26"/>
      <c r="D324" s="98"/>
      <c r="E324" s="26"/>
      <c r="F324" s="27"/>
      <c r="G324" s="27"/>
      <c r="H324" s="27"/>
      <c r="I324" s="27"/>
      <c r="J324" s="27"/>
      <c r="K324" s="27"/>
      <c r="L324" s="27"/>
      <c r="M324" s="280"/>
      <c r="N324" s="82"/>
      <c r="O324" s="295"/>
      <c r="P324" s="82"/>
      <c r="Q324" s="27"/>
    </row>
    <row r="325" spans="2:17" ht="20.25" thickTop="1">
      <c r="B325" s="59"/>
      <c r="F325" s="28"/>
      <c r="G325" s="28"/>
      <c r="H325" s="28"/>
      <c r="I325" s="28"/>
      <c r="J325" s="28"/>
      <c r="K325" s="28"/>
      <c r="L325" s="28"/>
      <c r="M325" s="281"/>
      <c r="N325" s="83"/>
      <c r="O325" s="296"/>
      <c r="P325" s="83"/>
      <c r="Q325" s="28"/>
    </row>
    <row r="326" spans="2:17" ht="18.75">
      <c r="B326" s="58"/>
      <c r="F326" s="28"/>
      <c r="G326" s="28"/>
      <c r="H326" s="28"/>
      <c r="I326" s="28"/>
      <c r="J326" s="28"/>
      <c r="K326" s="28"/>
      <c r="L326" s="28"/>
      <c r="M326" s="281"/>
      <c r="N326" s="83"/>
      <c r="O326" s="296"/>
      <c r="P326" s="83"/>
      <c r="Q326" s="28"/>
    </row>
    <row r="327" spans="2:17" ht="18.75">
      <c r="B327" s="58"/>
      <c r="F327" s="28"/>
      <c r="G327" s="28"/>
      <c r="H327" s="28"/>
      <c r="I327" s="28"/>
      <c r="J327" s="28"/>
      <c r="K327" s="28"/>
      <c r="L327" s="28"/>
      <c r="M327" s="281"/>
      <c r="N327" s="83"/>
      <c r="O327" s="296"/>
      <c r="P327" s="83"/>
      <c r="Q327" s="28"/>
    </row>
    <row r="328" spans="6:17" ht="15.75">
      <c r="F328" s="28"/>
      <c r="G328" s="28"/>
      <c r="H328" s="28"/>
      <c r="I328" s="28"/>
      <c r="J328" s="28"/>
      <c r="K328" s="28"/>
      <c r="L328" s="28"/>
      <c r="M328" s="281"/>
      <c r="N328" s="83"/>
      <c r="O328" s="296"/>
      <c r="P328" s="83"/>
      <c r="Q328" s="28"/>
    </row>
    <row r="329" spans="6:17" ht="15.75">
      <c r="F329" s="28"/>
      <c r="G329" s="28"/>
      <c r="H329" s="28"/>
      <c r="I329" s="28"/>
      <c r="J329" s="28"/>
      <c r="K329" s="28"/>
      <c r="L329" s="28"/>
      <c r="M329" s="281"/>
      <c r="N329" s="83"/>
      <c r="O329" s="296"/>
      <c r="P329" s="83"/>
      <c r="Q329" s="28"/>
    </row>
    <row r="330" spans="6:17" ht="15.75">
      <c r="F330" s="28"/>
      <c r="G330" s="28"/>
      <c r="H330" s="28"/>
      <c r="I330" s="28"/>
      <c r="J330" s="28"/>
      <c r="K330" s="28"/>
      <c r="L330" s="28"/>
      <c r="M330" s="281"/>
      <c r="N330" s="83"/>
      <c r="O330" s="296"/>
      <c r="P330" s="83"/>
      <c r="Q330" s="28"/>
    </row>
    <row r="331" spans="6:17" ht="15.75">
      <c r="F331" s="28"/>
      <c r="G331" s="28"/>
      <c r="H331" s="28"/>
      <c r="I331" s="28"/>
      <c r="J331" s="28"/>
      <c r="K331" s="28"/>
      <c r="L331" s="28"/>
      <c r="M331" s="281"/>
      <c r="N331" s="83"/>
      <c r="O331" s="296"/>
      <c r="P331" s="83"/>
      <c r="Q331" s="28"/>
    </row>
    <row r="332" spans="6:17" ht="15.75">
      <c r="F332" s="28"/>
      <c r="G332" s="28"/>
      <c r="H332" s="28"/>
      <c r="I332" s="28"/>
      <c r="J332" s="28"/>
      <c r="K332" s="28"/>
      <c r="L332" s="28"/>
      <c r="M332" s="281"/>
      <c r="N332" s="83"/>
      <c r="O332" s="296"/>
      <c r="P332" s="83"/>
      <c r="Q332" s="28"/>
    </row>
    <row r="333" spans="6:17" ht="15.75">
      <c r="F333" s="28"/>
      <c r="G333" s="28"/>
      <c r="H333" s="28"/>
      <c r="I333" s="28"/>
      <c r="J333" s="28"/>
      <c r="K333" s="28"/>
      <c r="L333" s="28"/>
      <c r="M333" s="281"/>
      <c r="N333" s="83"/>
      <c r="O333" s="296"/>
      <c r="P333" s="83"/>
      <c r="Q333" s="28"/>
    </row>
    <row r="334" spans="6:17" ht="15.75">
      <c r="F334" s="28"/>
      <c r="G334" s="28"/>
      <c r="H334" s="28"/>
      <c r="I334" s="28"/>
      <c r="J334" s="28"/>
      <c r="K334" s="28"/>
      <c r="L334" s="28"/>
      <c r="M334" s="281"/>
      <c r="N334" s="83"/>
      <c r="O334" s="296"/>
      <c r="P334" s="83"/>
      <c r="Q334" s="28"/>
    </row>
    <row r="335" spans="6:17" ht="15.75">
      <c r="F335" s="28"/>
      <c r="G335" s="28"/>
      <c r="H335" s="28"/>
      <c r="I335" s="28"/>
      <c r="J335" s="28"/>
      <c r="K335" s="28"/>
      <c r="L335" s="28"/>
      <c r="M335" s="281"/>
      <c r="N335" s="83"/>
      <c r="O335" s="296"/>
      <c r="P335" s="83"/>
      <c r="Q335" s="28"/>
    </row>
    <row r="336" spans="6:17" ht="15.75">
      <c r="F336" s="28"/>
      <c r="G336" s="28"/>
      <c r="H336" s="28"/>
      <c r="I336" s="28"/>
      <c r="J336" s="28"/>
      <c r="K336" s="28"/>
      <c r="L336" s="28"/>
      <c r="M336" s="281"/>
      <c r="N336" s="83"/>
      <c r="O336" s="296"/>
      <c r="P336" s="83"/>
      <c r="Q336" s="28"/>
    </row>
    <row r="337" spans="6:17" ht="15.75">
      <c r="F337" s="28"/>
      <c r="G337" s="28"/>
      <c r="H337" s="28"/>
      <c r="I337" s="28"/>
      <c r="J337" s="28"/>
      <c r="K337" s="28"/>
      <c r="L337" s="28"/>
      <c r="M337" s="281"/>
      <c r="N337" s="83"/>
      <c r="O337" s="296"/>
      <c r="P337" s="83"/>
      <c r="Q337" s="28"/>
    </row>
    <row r="338" spans="6:17" ht="15.75">
      <c r="F338" s="28"/>
      <c r="G338" s="28"/>
      <c r="H338" s="28"/>
      <c r="I338" s="28"/>
      <c r="J338" s="28"/>
      <c r="K338" s="28"/>
      <c r="L338" s="28"/>
      <c r="M338" s="281"/>
      <c r="N338" s="83"/>
      <c r="O338" s="296"/>
      <c r="P338" s="83"/>
      <c r="Q338" s="28"/>
    </row>
    <row r="339" spans="6:17" ht="15.75">
      <c r="F339" s="28"/>
      <c r="G339" s="28"/>
      <c r="H339" s="28"/>
      <c r="I339" s="28"/>
      <c r="J339" s="28"/>
      <c r="K339" s="28"/>
      <c r="L339" s="28"/>
      <c r="M339" s="281"/>
      <c r="N339" s="83"/>
      <c r="O339" s="296"/>
      <c r="P339" s="83"/>
      <c r="Q339" s="28"/>
    </row>
    <row r="340" spans="6:17" ht="15.75">
      <c r="F340" s="28"/>
      <c r="G340" s="28"/>
      <c r="H340" s="28"/>
      <c r="I340" s="28"/>
      <c r="J340" s="28"/>
      <c r="K340" s="28"/>
      <c r="L340" s="28"/>
      <c r="M340" s="281"/>
      <c r="N340" s="83"/>
      <c r="O340" s="296"/>
      <c r="P340" s="83"/>
      <c r="Q340" s="28"/>
    </row>
    <row r="341" spans="6:17" ht="15.75">
      <c r="F341" s="28"/>
      <c r="G341" s="28"/>
      <c r="H341" s="28"/>
      <c r="I341" s="28"/>
      <c r="J341" s="28"/>
      <c r="K341" s="28"/>
      <c r="L341" s="28"/>
      <c r="M341" s="281"/>
      <c r="N341" s="83"/>
      <c r="O341" s="296"/>
      <c r="P341" s="83"/>
      <c r="Q341" s="28"/>
    </row>
    <row r="342" spans="6:17" ht="15.75">
      <c r="F342" s="28"/>
      <c r="G342" s="28"/>
      <c r="H342" s="28"/>
      <c r="I342" s="28"/>
      <c r="J342" s="28"/>
      <c r="K342" s="28"/>
      <c r="L342" s="28"/>
      <c r="M342" s="281"/>
      <c r="N342" s="83"/>
      <c r="O342" s="296"/>
      <c r="P342" s="83"/>
      <c r="Q342" s="28"/>
    </row>
    <row r="343" spans="6:17" ht="15.75">
      <c r="F343" s="28"/>
      <c r="G343" s="28"/>
      <c r="H343" s="28"/>
      <c r="I343" s="28"/>
      <c r="J343" s="28"/>
      <c r="K343" s="28"/>
      <c r="L343" s="28"/>
      <c r="M343" s="281"/>
      <c r="N343" s="83"/>
      <c r="O343" s="296"/>
      <c r="P343" s="83"/>
      <c r="Q343" s="28"/>
    </row>
    <row r="344" spans="6:17" ht="15.75">
      <c r="F344" s="28"/>
      <c r="G344" s="28"/>
      <c r="H344" s="28"/>
      <c r="I344" s="28"/>
      <c r="J344" s="28"/>
      <c r="K344" s="28"/>
      <c r="L344" s="28"/>
      <c r="M344" s="281"/>
      <c r="N344" s="83"/>
      <c r="O344" s="296"/>
      <c r="P344" s="83"/>
      <c r="Q344" s="28"/>
    </row>
    <row r="345" spans="6:17" ht="15.75">
      <c r="F345" s="28"/>
      <c r="G345" s="28"/>
      <c r="H345" s="28"/>
      <c r="I345" s="28"/>
      <c r="J345" s="28"/>
      <c r="K345" s="28"/>
      <c r="L345" s="28"/>
      <c r="M345" s="281"/>
      <c r="N345" s="83"/>
      <c r="O345" s="296"/>
      <c r="P345" s="83"/>
      <c r="Q345" s="28"/>
    </row>
    <row r="346" spans="6:17" ht="15.75">
      <c r="F346" s="28"/>
      <c r="G346" s="28"/>
      <c r="H346" s="28"/>
      <c r="I346" s="28"/>
      <c r="J346" s="28"/>
      <c r="K346" s="28"/>
      <c r="L346" s="28"/>
      <c r="M346" s="281"/>
      <c r="N346" s="83"/>
      <c r="O346" s="296"/>
      <c r="P346" s="83"/>
      <c r="Q346" s="28"/>
    </row>
    <row r="347" spans="6:17" ht="15.75">
      <c r="F347" s="28"/>
      <c r="G347" s="28"/>
      <c r="H347" s="28"/>
      <c r="I347" s="28"/>
      <c r="J347" s="28"/>
      <c r="K347" s="28"/>
      <c r="L347" s="28"/>
      <c r="M347" s="281"/>
      <c r="N347" s="83"/>
      <c r="O347" s="296"/>
      <c r="P347" s="83"/>
      <c r="Q347" s="28"/>
    </row>
    <row r="348" spans="6:17" ht="15.75">
      <c r="F348" s="28"/>
      <c r="G348" s="28"/>
      <c r="H348" s="28"/>
      <c r="I348" s="28"/>
      <c r="J348" s="28"/>
      <c r="K348" s="28"/>
      <c r="L348" s="28"/>
      <c r="M348" s="281"/>
      <c r="N348" s="83"/>
      <c r="O348" s="296"/>
      <c r="P348" s="83"/>
      <c r="Q348" s="28"/>
    </row>
    <row r="349" spans="6:17" ht="15.75">
      <c r="F349" s="28"/>
      <c r="G349" s="28"/>
      <c r="H349" s="28"/>
      <c r="I349" s="28"/>
      <c r="J349" s="28"/>
      <c r="K349" s="28"/>
      <c r="L349" s="28"/>
      <c r="M349" s="281"/>
      <c r="N349" s="83"/>
      <c r="O349" s="296"/>
      <c r="P349" s="83"/>
      <c r="Q349" s="28"/>
    </row>
    <row r="350" spans="6:17" ht="15.75">
      <c r="F350" s="28"/>
      <c r="G350" s="28"/>
      <c r="H350" s="28"/>
      <c r="I350" s="28"/>
      <c r="J350" s="28"/>
      <c r="K350" s="28"/>
      <c r="L350" s="28"/>
      <c r="M350" s="281"/>
      <c r="N350" s="83"/>
      <c r="O350" s="296"/>
      <c r="P350" s="83"/>
      <c r="Q350" s="28"/>
    </row>
    <row r="351" spans="6:17" ht="15.75">
      <c r="F351" s="28"/>
      <c r="G351" s="28"/>
      <c r="H351" s="28"/>
      <c r="I351" s="28"/>
      <c r="J351" s="28"/>
      <c r="K351" s="28"/>
      <c r="L351" s="28"/>
      <c r="M351" s="281"/>
      <c r="N351" s="83"/>
      <c r="O351" s="296"/>
      <c r="P351" s="83"/>
      <c r="Q351" s="28"/>
    </row>
    <row r="352" spans="6:17" ht="15.75">
      <c r="F352" s="28"/>
      <c r="G352" s="28"/>
      <c r="H352" s="28"/>
      <c r="I352" s="28"/>
      <c r="J352" s="28"/>
      <c r="K352" s="28"/>
      <c r="L352" s="28"/>
      <c r="M352" s="281"/>
      <c r="N352" s="83"/>
      <c r="O352" s="296"/>
      <c r="P352" s="83"/>
      <c r="Q352" s="28"/>
    </row>
  </sheetData>
  <sheetProtection/>
  <mergeCells count="18">
    <mergeCell ref="C5:C8"/>
    <mergeCell ref="D5:D8"/>
    <mergeCell ref="H7:L7"/>
    <mergeCell ref="R5:R8"/>
    <mergeCell ref="F5:L5"/>
    <mergeCell ref="G7:G8"/>
    <mergeCell ref="F6:F8"/>
    <mergeCell ref="M5:M8"/>
    <mergeCell ref="A1:Q1"/>
    <mergeCell ref="A2:Q2"/>
    <mergeCell ref="N5:N8"/>
    <mergeCell ref="O5:O8"/>
    <mergeCell ref="Q5:Q8"/>
    <mergeCell ref="G6:L6"/>
    <mergeCell ref="E5:E8"/>
    <mergeCell ref="A5:A8"/>
    <mergeCell ref="P5:P8"/>
    <mergeCell ref="B5:B8"/>
  </mergeCells>
  <printOptions/>
  <pageMargins left="0.17" right="0.17" top="0.31" bottom="0.39" header="0.22" footer="0.17"/>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Anh</dc:creator>
  <cp:keywords/>
  <dc:description/>
  <cp:lastModifiedBy>User</cp:lastModifiedBy>
  <cp:lastPrinted>2013-06-28T03:00:30Z</cp:lastPrinted>
  <dcterms:created xsi:type="dcterms:W3CDTF">2012-06-18T02:18:11Z</dcterms:created>
  <dcterms:modified xsi:type="dcterms:W3CDTF">2014-04-29T08:34:04Z</dcterms:modified>
  <cp:category/>
  <cp:version/>
  <cp:contentType/>
  <cp:contentStatus/>
</cp:coreProperties>
</file>