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010" activeTab="0"/>
  </bookViews>
  <sheets>
    <sheet name="Vốn XDCB" sheetId="1" r:id="rId1"/>
    <sheet name="Chi tiết GN vốn TƯ" sheetId="2" r:id="rId2"/>
    <sheet name="Chi tiêt GN vốn vay" sheetId="3" r:id="rId3"/>
  </sheets>
  <definedNames>
    <definedName name="_xlnm.Print_Titles" localSheetId="0">'Vốn XDCB'!$5:$7</definedName>
  </definedNames>
  <calcPr fullCalcOnLoad="1"/>
</workbook>
</file>

<file path=xl/sharedStrings.xml><?xml version="1.0" encoding="utf-8"?>
<sst xmlns="http://schemas.openxmlformats.org/spreadsheetml/2006/main" count="729" uniqueCount="379">
  <si>
    <t>STT</t>
  </si>
  <si>
    <t xml:space="preserve">Trong đó </t>
  </si>
  <si>
    <t>TỔNG CỘNG</t>
  </si>
  <si>
    <t>Xây dựng cầu qua Sông Măng tại cửa khẩu Hoàng Diệu nối tỉnh Bình Phước với tỉnh MuDulkiri (Cam Pu Chia)</t>
  </si>
  <si>
    <t>Xây dựng cầu Rạt</t>
  </si>
  <si>
    <t>Khu dân cư  và đất xây dựng trụ sở  ngành NN&amp;PTNT</t>
  </si>
  <si>
    <t>Trụ sở ngành NN&amp;PTNT</t>
  </si>
  <si>
    <t xml:space="preserve">KẾ HOẠCH NĂM 2013 </t>
  </si>
  <si>
    <t xml:space="preserve">Thảm BT nhựa ĐT 760 đoạn Minh Hưng - Bom Bo </t>
  </si>
  <si>
    <t>Trụ sở làm việc Sở Tài Nguyên và Môi trường</t>
  </si>
  <si>
    <t>A</t>
  </si>
  <si>
    <t xml:space="preserve">VỐN CẤP TỈNH QUẢN LÝ </t>
  </si>
  <si>
    <t>B</t>
  </si>
  <si>
    <t>I</t>
  </si>
  <si>
    <t>II</t>
  </si>
  <si>
    <t>III</t>
  </si>
  <si>
    <t>IV</t>
  </si>
  <si>
    <t>V</t>
  </si>
  <si>
    <t>VI</t>
  </si>
  <si>
    <t xml:space="preserve">Đường vào trung tâm xã Tân Lợi - huyện Đồng Phú </t>
  </si>
  <si>
    <t xml:space="preserve">Đường vào trung tâm xã Tân Hòa - huyện Đồng Phú </t>
  </si>
  <si>
    <t>Hồ chứa nước Sơn Lợi</t>
  </si>
  <si>
    <t>Bênh viện đa khoa huyện Bù Gia Mập</t>
  </si>
  <si>
    <t>GIÁO DỤC - ĐÀO TẠO</t>
  </si>
  <si>
    <t>Trường THPT chuyên thị xã Bình Long</t>
  </si>
  <si>
    <t>Trường THPT Đồng Tiến, huyện Đồng Phú</t>
  </si>
  <si>
    <t>Khối hiệu bộ và hạ tầng kỹ thuật Trường THPT Chu Văn An, huyện Chơn Thành</t>
  </si>
  <si>
    <t xml:space="preserve">Xây dựng Ký túc xá học sinh Trường THPT chuyên Quang Trung </t>
  </si>
  <si>
    <t xml:space="preserve">Khối phòng học bộ môn Trường THPT Đồng Phú </t>
  </si>
  <si>
    <t>Khối phòng học bộ môn và hạ tầng kỹ thuật Trường cấp 2, 3 Lương Thế Vinh, huyện Bù Đăng</t>
  </si>
  <si>
    <t>Khối hiệu bộ, phòng bộ môn và hạ tầng kỹ thuật Trường cấp 2, 3 Lộc Hiệp, huyện Lộc Ninh</t>
  </si>
  <si>
    <t>18 phòng học Trường THPT Bù Đăng</t>
  </si>
  <si>
    <t>Xây dựng hàng rào và san lấp mặt bằng (phần mở rộng) Trường THPT chuyên Quang Trung</t>
  </si>
  <si>
    <t>Cải tạo, sửa chữa Trường Chính trị tỉnh</t>
  </si>
  <si>
    <t>Xây dựng khối hiệu bô, phòng bộ môn và hạ tầng kỹ thuật Trường THPT Thanh Hòa, huyện Bù Đốp</t>
  </si>
  <si>
    <t>Xây dựng khối phòng học bộ môn Trường THPT Nguyễn Hữu Cảnh, huyện Hớn Quản</t>
  </si>
  <si>
    <t>Khối phòng học bộ môn Trường THPT Nguyễn Khuyến, huyện Bù Gia Mập</t>
  </si>
  <si>
    <t>Xây dựng cổng, tường rào, nhà bảo vệ, sân đường Trường cấp 2, 3 Đồng Tiến huyện Đồng Phú</t>
  </si>
  <si>
    <t>Trung tâm văn hóa - Thông tin tỉnh</t>
  </si>
  <si>
    <t>Trung tâm phát sóng phát thanh- truyền hình Bà Rá</t>
  </si>
  <si>
    <t xml:space="preserve"> Bồi thường giải phóng mặt bằng, tái định cư phục vụ xây dựng Khu bảo tồn văn hóa dân tộc S'Tiêng sok Bom Bo thuộc thôn 1, xã Bình Minh, huyện Bù Đăng (giai đoạn 1)</t>
  </si>
  <si>
    <t>Trụ sở làm việc Trung tâm dịch vụ bán đấu giá tài sản và Trung tâm trợ giúp pháp lý nhà nước</t>
  </si>
  <si>
    <t>VII</t>
  </si>
  <si>
    <t>VIII</t>
  </si>
  <si>
    <t>IX</t>
  </si>
  <si>
    <t>X</t>
  </si>
  <si>
    <t>XI</t>
  </si>
  <si>
    <t>Hỗ trợ Trung tâm huấn luyện và bồi dưỡng nghiệp vụ CA (NSĐP hỗ trợ 50%)</t>
  </si>
  <si>
    <t>Xây dựng các tuyến đường bằng cấp phối sỏi đỏ (Giai đoạn I) Khu kinh tế cửa khầu Hoa Lư ( đối ứng NSĐP)</t>
  </si>
  <si>
    <t>TỔNG CỘNG  (A+B)</t>
  </si>
  <si>
    <t>XII</t>
  </si>
  <si>
    <t xml:space="preserve">Trường mần non Tân Khai B, xã Tân Khai, huyện Hớn Quản </t>
  </si>
  <si>
    <t>Trường mầm non Thanh Bình, thị trấn Thanh Bình, huyện Bù Đốp</t>
  </si>
  <si>
    <t>Đường xung quang tượng đài Chiến thắng Đồng Xoài , thị xã Đồng Xoài</t>
  </si>
  <si>
    <t>Xây dựng trạm y tế  , sân vườn, hàng rào  thuộc xã Thành Tâm , huyện Chơn Thành</t>
  </si>
  <si>
    <t>1.1</t>
  </si>
  <si>
    <t>1.2</t>
  </si>
  <si>
    <t>Đường ĐT 741 từ Phước Long đi Bù Gia Mập</t>
  </si>
  <si>
    <t>2</t>
  </si>
  <si>
    <t>Đường liên xã Ngã 3 Cây Điệp đến sông Mã Đà phục vụ cứu hộ, cứu nan các xã phía Đông huyện Đồng Phú (Đọan từ ngã 3 Cây Điệp đến Cầu Cứ )</t>
  </si>
  <si>
    <t>Trụ sờ làm việc UBND huyện Bù Gia Mập</t>
  </si>
  <si>
    <t>Giải phóng mặt bằng trung tâm hành chính huyện Hớn Quản</t>
  </si>
  <si>
    <t>Trụ sở làm việc UBND huyện  Hớn Quản</t>
  </si>
  <si>
    <t>Hội trường UBND huyện Bù Gia mập</t>
  </si>
  <si>
    <t xml:space="preserve">XD trụ sở UBND thị trấn Tân Khai huyện Hớn Quản </t>
  </si>
  <si>
    <t xml:space="preserve">XD trụ sở UBND  phường Long Phước thị xã Phước Long </t>
  </si>
  <si>
    <t>Đường nhựa giao thông biên giới (tuyến Hoa Lư - Chiu Riu và Lộc Thiện-Tà Nốt) Đoạn 1 tuyến Hoa Lư - Chiu Riu vào đồn biên phòng 803</t>
  </si>
  <si>
    <t>Dự án nâng cấp trại giống cây trồng vật nuôi thành trung tâm giống lâm nghiệp tỉnh Bình Phước</t>
  </si>
  <si>
    <t>Dự án Hỗ trợ di dân thực hiện ĐCĐC cho đồng bào dân tộc thiểu số trên địa bàn ấp Thạch Màng, xã Tân Lợi, huyện Đồng Phú</t>
  </si>
  <si>
    <t>Dự án Hỗ trợ di dân thực hiện ĐCĐC cho đồng bào dân tộc thiểu số trên địa bàn xã Lộc Hoà, huyện Lộc Ninh</t>
  </si>
  <si>
    <t>Dự án  hỗ trợ di dân thực hiện ĐCĐC cho đồng bào dân tộc thiểu số trên địa bàn xã ĐaK Ơ, huyện Bù Gia Mập</t>
  </si>
  <si>
    <t>Dự án di dân thực hiện ĐCĐC tập trung cho đồng bào dân tộc thiểu số tại thôn 8 xã Đồng Nai, huyện Bù Đăng</t>
  </si>
  <si>
    <t>Dự án di dời và ổn định dân di cư tự do trong lâm phần Ban QLR phòng hộ Đak Mai</t>
  </si>
  <si>
    <t>Dự án di dời và ổn định dân di cư tự do trong lâm phần Ban QLR phòng hộ Đồng Nai</t>
  </si>
  <si>
    <t>Xây dựng kênh thoát nước  ngoài hàng rào KCN Minh hưng III</t>
  </si>
  <si>
    <t>Xây dựng khu diễn tập PCCCR Vườn quốc gia Bù Gia Mập</t>
  </si>
  <si>
    <t>Xây dựng đường vành đai vườn sưu tầm thực vật tại vườn QG Bù Gia Mập</t>
  </si>
  <si>
    <t>Tiểu dự án đầu tư xây dựng các tuyến đường tuần tra bảo vệ rựng tại vườn quốc gia Bù Gia Mập</t>
  </si>
  <si>
    <t xml:space="preserve"> Xây dựng hệ thống hạ tầng giao thông, hồ chứa và hệ thống cấp nước thuộc Khu du lịch và bảo tồn văn hóa dân tộc Stiêng -Sóc Bom Bo</t>
  </si>
  <si>
    <t>Dự án mở rộng hệ thống cấp  nước thị xã  Đồng Xoài</t>
  </si>
  <si>
    <t>Xây dựng hệ thống thoát nước và xử lý nước thải thị xã Đồng Xoài</t>
  </si>
  <si>
    <t>1.3</t>
  </si>
  <si>
    <t>1.4</t>
  </si>
  <si>
    <t>1.5</t>
  </si>
  <si>
    <t>2.1</t>
  </si>
  <si>
    <t>2.2</t>
  </si>
  <si>
    <t>2.3</t>
  </si>
  <si>
    <t xml:space="preserve">DANH MỤC </t>
  </si>
  <si>
    <t>Trụ sở làm việc Huyện ủy Hớn Quản</t>
  </si>
  <si>
    <t>Trụ sở làm việc Huyện ủy Bù Gia Mập</t>
  </si>
  <si>
    <t>Trả nợ vay:</t>
  </si>
  <si>
    <t>Nông nghiệp - PNTT</t>
  </si>
  <si>
    <t>Sở Nông nghiệp - PTNT</t>
  </si>
  <si>
    <t>Sở Giao thông - Vận tải</t>
  </si>
  <si>
    <t>Sở Xây dựng</t>
  </si>
  <si>
    <t>Công nghiệp</t>
  </si>
  <si>
    <t>Ban QL Khu kinh tế</t>
  </si>
  <si>
    <t xml:space="preserve">Giao thông - Xây dựng - Hạ tầng đô thị </t>
  </si>
  <si>
    <t>Y tế</t>
  </si>
  <si>
    <t>Sở Giáo dục và Đào tạo</t>
  </si>
  <si>
    <t>Các đơn vị khác</t>
  </si>
  <si>
    <t>Khoa học - Công nghệ</t>
  </si>
  <si>
    <t>Văn hóa - Xã hội</t>
  </si>
  <si>
    <t>Đài Phát thanh - Truyền hình</t>
  </si>
  <si>
    <t>Sở Lao động - TBXH</t>
  </si>
  <si>
    <t>Quốc phòng - An ninh</t>
  </si>
  <si>
    <t>Các dự án - công trình khác</t>
  </si>
  <si>
    <t>Hỗ trợ doanh nghiệp công ích</t>
  </si>
  <si>
    <t>TT các công trình đã quyết toán</t>
  </si>
  <si>
    <t>Vốn giao các huyện làm chủ đầu tư</t>
  </si>
  <si>
    <t>Thị xã Đồng Xoài</t>
  </si>
  <si>
    <t>Thị xã Bình Long</t>
  </si>
  <si>
    <t>Thị xã Phước Long</t>
  </si>
  <si>
    <t>Huyện Đồng Phú</t>
  </si>
  <si>
    <t>Huyện Chơn Thành</t>
  </si>
  <si>
    <t>Huyện Hớn Quản</t>
  </si>
  <si>
    <t>Huyện Lộc Ninh</t>
  </si>
  <si>
    <t>Huyện Bù Đốp</t>
  </si>
  <si>
    <t>Huyện Bù Gia Mập</t>
  </si>
  <si>
    <t>Huyện Bù Đăng</t>
  </si>
  <si>
    <t>6.1</t>
  </si>
  <si>
    <t>6.2</t>
  </si>
  <si>
    <t>6.3</t>
  </si>
  <si>
    <t>9.1</t>
  </si>
  <si>
    <t>9.2</t>
  </si>
  <si>
    <t>10.1</t>
  </si>
  <si>
    <t>10.2</t>
  </si>
  <si>
    <t>Trường mầm non Tân Thiện - thị xã Đồng Xoài</t>
  </si>
  <si>
    <t xml:space="preserve">Đường ngã 3 Xa Trạch xã Thanh Bình đến trung tâm xã Phước  An, huyện Hớn Quản </t>
  </si>
  <si>
    <t xml:space="preserve">Đường vào trung tâm xã Thanh An- huyện Hớn Quản </t>
  </si>
  <si>
    <t>Hỗ trợ phủ sóng phát thanh truyền hình các huyện giáp Tây Nguyên</t>
  </si>
  <si>
    <t>Công ty TP KCN Cao Su Bình Long</t>
  </si>
  <si>
    <t>Vườn QG Bù Gia Mập</t>
  </si>
  <si>
    <t xml:space="preserve">Trung tâm y tế dự phòng Bù Đăng </t>
  </si>
  <si>
    <t xml:space="preserve">Bệnh viện y học cổ truyền tỉnh </t>
  </si>
  <si>
    <t>Công ty MTV Cấp thoát nước Bình Phước</t>
  </si>
  <si>
    <t>Chương trình 160</t>
  </si>
  <si>
    <t>Chương trình SEQAP</t>
  </si>
  <si>
    <t>Chương trình nông thôn mới</t>
  </si>
  <si>
    <t>Khối lượng</t>
  </si>
  <si>
    <t>Giải ngân</t>
  </si>
  <si>
    <t>Vốn XDCB</t>
  </si>
  <si>
    <t>VỐN PHÂN CẤP CHO HUYỆN - THỊ</t>
  </si>
  <si>
    <t>Tỷ lệ giải ngân (%)</t>
  </si>
  <si>
    <t>*</t>
  </si>
  <si>
    <t>1.6</t>
  </si>
  <si>
    <t>3.1</t>
  </si>
  <si>
    <t>3.2</t>
  </si>
  <si>
    <t>1.7</t>
  </si>
  <si>
    <t>1.8</t>
  </si>
  <si>
    <t>1.9</t>
  </si>
  <si>
    <t>1.10</t>
  </si>
  <si>
    <t>1.11</t>
  </si>
  <si>
    <t>3.3</t>
  </si>
  <si>
    <t>4.1</t>
  </si>
  <si>
    <t>4.2</t>
  </si>
  <si>
    <t>4.3</t>
  </si>
  <si>
    <t>4.4</t>
  </si>
  <si>
    <t>5.1</t>
  </si>
  <si>
    <t>5.2</t>
  </si>
  <si>
    <t>5.3</t>
  </si>
  <si>
    <t>6.4</t>
  </si>
  <si>
    <t>6.5</t>
  </si>
  <si>
    <t>6.6</t>
  </si>
  <si>
    <t>6.7</t>
  </si>
  <si>
    <t>6.8</t>
  </si>
  <si>
    <t>6.9</t>
  </si>
  <si>
    <t>7.1</t>
  </si>
  <si>
    <t>7.2</t>
  </si>
  <si>
    <t>7.3</t>
  </si>
  <si>
    <t>7.4</t>
  </si>
  <si>
    <t>7.5</t>
  </si>
  <si>
    <t>8.1</t>
  </si>
  <si>
    <t>8.2</t>
  </si>
  <si>
    <t>8.3</t>
  </si>
  <si>
    <t>8.4</t>
  </si>
  <si>
    <t>9.3</t>
  </si>
  <si>
    <t>9.4</t>
  </si>
  <si>
    <t>9.5</t>
  </si>
  <si>
    <t>9.6</t>
  </si>
  <si>
    <t>9.7</t>
  </si>
  <si>
    <t>9.8</t>
  </si>
  <si>
    <t>9.9</t>
  </si>
  <si>
    <t>9.10</t>
  </si>
  <si>
    <t>10.3</t>
  </si>
  <si>
    <t>10.4</t>
  </si>
  <si>
    <t>10.5</t>
  </si>
  <si>
    <t>ĐVT: Đồng</t>
  </si>
  <si>
    <t>Kế hoạch vốn báo cáo</t>
  </si>
  <si>
    <t>LẬP BÁO CÁO</t>
  </si>
  <si>
    <t>Nguyễn Ngọc Giao</t>
  </si>
  <si>
    <t>KH 2013</t>
  </si>
  <si>
    <t>Đường cứu nạn, cứu hộ Sao Bọng - Đăng Hà</t>
  </si>
  <si>
    <t>Kè chống sói lở và đê chống lũ suốt Rạt phường Tân Đồng, Tân Thiện (Đồng Xoài) và xã Đồng Tiến, Tân Phước (huyện Đồng Phú)</t>
  </si>
  <si>
    <t xml:space="preserve">Đường trục chính từ QL13 vào KCN Minh Hưng III </t>
  </si>
  <si>
    <t>Xây dựng hai tuyến đường phục vụ Công viên Văn hóa tỉnh (đường Nguyễn Chánh và đường quy hoạch  số 30 )</t>
  </si>
  <si>
    <t xml:space="preserve"> XD doanh trại Đội K72, Đại đội trinh sát</t>
  </si>
  <si>
    <t>Xây dựng nhà làm việc và mua sắm thiết bị đo lường - TT kỹ thuật đo lường và thử nghiệm</t>
  </si>
  <si>
    <t>Xây dựng mô hình sản xuất và nhân giống cà phê năng suất cao</t>
  </si>
  <si>
    <t>Triển khai ứng dụng thiết bị Laser bán dẫn công suất thấp tại các trạm y tế xã, phường đạt chuẩn QG trên địa bàn tỉnh</t>
  </si>
  <si>
    <t>Đầu tư thiết bị ứng dụng năng lượng tái tạo cho nông dân các xã vùng sâu, vùng xa</t>
  </si>
  <si>
    <t>CBĐT vườn ươm KHCN trẻ</t>
  </si>
  <si>
    <t>CBĐT tưới nhỏ giọt bằng năng lượng mặt trời</t>
  </si>
  <si>
    <t>CBĐT bổ sung hệ thống quản lý văn bản và hồ sơ công việc tích hợp qua mạng cho các cơ quan nhà nước</t>
  </si>
  <si>
    <t>Các dự án KHCN và CNTT khác</t>
  </si>
  <si>
    <t>Vốn vay KCH</t>
  </si>
  <si>
    <t>9.11</t>
  </si>
  <si>
    <t>Kênh mương nội đồng xã Bình Thắng - BGM</t>
  </si>
  <si>
    <t>Đường vào TT xã Phước Minh</t>
  </si>
  <si>
    <t>9.12</t>
  </si>
  <si>
    <t>Đường trừ TT xã Bom Bo đi các ấp 7,8,9,10 huyện Bù Đăng</t>
  </si>
  <si>
    <t>10.6</t>
  </si>
  <si>
    <t>Đường vào xã Lộc Thành - Lộc Ninh</t>
  </si>
  <si>
    <t>Đường liên xã Lộc Điền - Lộc Quang</t>
  </si>
  <si>
    <t>7.6</t>
  </si>
  <si>
    <t>7.7</t>
  </si>
  <si>
    <t>Đường nhựa Lộc Tấn - Hoàng Diệu đi TT xã Thanh Hòa</t>
  </si>
  <si>
    <t>Đường nhựa TT xã Phước Thiện đi ấp Phước Tiến</t>
  </si>
  <si>
    <t>8.5</t>
  </si>
  <si>
    <t>8.6</t>
  </si>
  <si>
    <t>2.4</t>
  </si>
  <si>
    <t>Đường GT ấp 5 đi ấp 7 xã An Khương</t>
  </si>
  <si>
    <t>6.10</t>
  </si>
  <si>
    <t>Đường GT QL14 đi xã Tân Quan - CHơn Thành</t>
  </si>
  <si>
    <t>5.4</t>
  </si>
  <si>
    <t xml:space="preserve">TW Hỗ trợ có mục tiêu </t>
  </si>
  <si>
    <t>TTKL San ủi mặt bằng, xây dựng cổng hàng rào và sân bê tông trường cấp 2, 3 Đa Kia, huyện Bù Gia Mập</t>
  </si>
  <si>
    <t>CBĐT bổ dung HT giao ban điện tử trực tuyến tỉnh Bình Phước.</t>
  </si>
  <si>
    <t>Cấp nước SHTT xã Tân Khai - Hớn Quản</t>
  </si>
  <si>
    <t>Đầu tư bổ sung mạng phân phối nước TT Đức Phong - Đoàn Kết</t>
  </si>
  <si>
    <t>Cấp nước nối mạng Lộc Hưng - Lộc Thái huyện Lộc Ninh</t>
  </si>
  <si>
    <t>Cấp nước SHTT xaã Bù Gia Mập, huyện BGM</t>
  </si>
  <si>
    <t>Sửa chữa trạm bơm Đăng Hà - Bù Đăng</t>
  </si>
  <si>
    <t>Cấp nước SHTT xã Lộc Hiệp - Lộc Ninh</t>
  </si>
  <si>
    <t>Nâng cấp, sửa chữa mái đậpvà HT kênh thủy lợi Lộc Quang - Lộc Ninh</t>
  </si>
  <si>
    <t>nâng cấp, sửa chữa HT kênh công trình trạm bơm Đăng Hà - Bù Đăng</t>
  </si>
  <si>
    <t>Sửa chữa, nâng cấp công trình cấp nước SHTT xã Nha Bích, Chơn Thành</t>
  </si>
  <si>
    <t>Sửa chữa, nâng cấp công trình cấp nước SHTT xã Tân Phước, Đồng Phú</t>
  </si>
  <si>
    <t xml:space="preserve">Vốn chống hạn mùa khô </t>
  </si>
  <si>
    <t>-</t>
  </si>
  <si>
    <t>1.12</t>
  </si>
  <si>
    <t>1.13</t>
  </si>
  <si>
    <t>1.14</t>
  </si>
  <si>
    <t>1.15</t>
  </si>
  <si>
    <t>CBĐT 12 phòng học và HTKT Trường THPT Nguyễn Du, Đồng Xoài</t>
  </si>
  <si>
    <t>CBĐT khối nhà học Trường Chính trị</t>
  </si>
  <si>
    <t>CBĐT mua sắm thiết bị BV y học cổ truyền tỉnh</t>
  </si>
  <si>
    <t>CBĐT trụ sở làm việc Sở Ngoại vụ</t>
  </si>
  <si>
    <t>CBĐT trụ sở làm việc Chi cục An toàn VSTP</t>
  </si>
  <si>
    <t>CBĐT trụ sở làm việc TT Xúc tiến ĐT-TM-DL</t>
  </si>
  <si>
    <t>CBĐT nhà làm việc Sở chỉ huy thống nhất A2 - BCH Quân sự tỉnh</t>
  </si>
  <si>
    <t>3</t>
  </si>
  <si>
    <t>Sở Công thương</t>
  </si>
  <si>
    <t>CBĐT dự án cấp điện cho các thôn, ấp chưa có điện giai đoạn 2012 - 2020</t>
  </si>
  <si>
    <t>CBĐT Hạ tâng KT phàn còn lại TT Chữa bệnh, giáo dục lao động xã hội</t>
  </si>
  <si>
    <t>CBĐT nâng cấp mở rộng ĐT 759 từ TT xã Phước Tân (Bù Gia Mập) đi TT Thanh Bình (Bù Đốp)</t>
  </si>
  <si>
    <t>8.7</t>
  </si>
  <si>
    <t>CBĐT dđường Lộc Tấn - Bù Đốp từ đường N1 đến bến xe mới huyện Bù Đốp</t>
  </si>
  <si>
    <t>Quản lý nhà nước.</t>
  </si>
  <si>
    <t>Nhà tập luyện, khu nhà tập thể cán bộ, diễn viên đoàn ca múa nhạc tổng hợp</t>
  </si>
  <si>
    <t>Sở Văn hóa - TT-DL.</t>
  </si>
  <si>
    <t>Trụ sở làm việc ban BVCS SK cán bộ.</t>
  </si>
  <si>
    <t xml:space="preserve">GTĐB đường Lộc Tấn - Bù Đốp (đọan qua huyện Lộc Ninh )  </t>
  </si>
  <si>
    <t xml:space="preserve">* </t>
  </si>
  <si>
    <t>HT kênh nội đồng Hồ Đồng Xoài</t>
  </si>
  <si>
    <t>Cầu Đăk Lung 2</t>
  </si>
  <si>
    <t>Đường vào xã Long Hà - Bù Gia Mập</t>
  </si>
  <si>
    <t>Đường vào xã Lộc Phú - Lộc Ninh</t>
  </si>
  <si>
    <t>Đường vào xã Hưng Phước - Bù Đốp</t>
  </si>
  <si>
    <t>Sử dụng đất</t>
  </si>
  <si>
    <t>XSKT</t>
  </si>
  <si>
    <t>HT thủy lợi  suối Cam 2</t>
  </si>
  <si>
    <t>Trại cá giống thủy sản nước ngọt cấp 1</t>
  </si>
  <si>
    <t xml:space="preserve">3 </t>
  </si>
  <si>
    <t>Đối ứng CT 134 kéo dài</t>
  </si>
  <si>
    <t>Dự án di dân thực hiện ĐCĐC tập trung cho đồng bào dân tộc thiểu số tại thôn 12 xã Thống Nhất, huyện Bù Đăng</t>
  </si>
  <si>
    <t xml:space="preserve">Nâng cấp, mở rộng đường Lê Quý Đôn </t>
  </si>
  <si>
    <t>Cầu An Phú - Hớn Quản</t>
  </si>
  <si>
    <t>GPMB QL13 Từ TX Bình Long đến ngã 3 Chiu riu - Lộc Ninh</t>
  </si>
  <si>
    <t>GTĐB khu Lâm Viên Đồng Xoài</t>
  </si>
  <si>
    <t>Phòng Khám đa khoa Đăk Ơ - Bù Gia Mập</t>
  </si>
  <si>
    <t>Trường THPT Phước Bình - Phước Long</t>
  </si>
  <si>
    <t>Nhà tập đa năng Trường THPT Bình Long</t>
  </si>
  <si>
    <t>Trung tâm lưu trữ Tỉnh ủy</t>
  </si>
  <si>
    <t>Đường vào khu căn cứ hầu cần kỹ thuật</t>
  </si>
  <si>
    <t>Đường dây trung thế, hạ thế vào khu căn cứ hầu cần kỹ thuật</t>
  </si>
  <si>
    <t>Nhà khách, nhà công vụ BCH Quân sự tỉnh</t>
  </si>
  <si>
    <t>Đường trục chính Đông - Tây</t>
  </si>
  <si>
    <t>Hạ tầng kỹ thuật cấp thoát nước, điện, hàng rào, công trình phụ 3 cơ quan huyện Bù Gia Mập</t>
  </si>
  <si>
    <t>Các dự án đường giao thông khu TTHC</t>
  </si>
  <si>
    <t xml:space="preserve"> - Các tuyến đường khu 1 (N8)</t>
  </si>
  <si>
    <t xml:space="preserve"> - Các tuyến đường khu 1 (N9)</t>
  </si>
  <si>
    <t xml:space="preserve"> - Các tuyến đường khu 1 (D10)</t>
  </si>
  <si>
    <t xml:space="preserve"> - Các tuyến đường khu 1 (D11 - D15))</t>
  </si>
  <si>
    <t>Nhà công vụ UBND huyện Bù Gia Mập</t>
  </si>
  <si>
    <t>Hàng rào, cổng, công trình phụ 3 khu trụ sở huyện Bù Gia Mập</t>
  </si>
  <si>
    <t>Nhà thi đấu đa năng huyện Bù Đốp</t>
  </si>
  <si>
    <t>Nhà máy xử lý nước thải KCN Minh Hưng III</t>
  </si>
  <si>
    <t>Xây dựng đường và kênh thoát nước tại khu kinh tế cửa khẩu Hoa Lư giai đoạn 2013 - 2018</t>
  </si>
  <si>
    <t>Tiểu dự án chăm sóc rừng tại vườn quốc gia Bù Gia Mập</t>
  </si>
  <si>
    <t>Kết dư CT 135 giai đoạn 2</t>
  </si>
  <si>
    <t>Kết dư CT 134 kéo dài</t>
  </si>
  <si>
    <t>Kết dư CT 135 giai đoạn 2 (Sở KHĐT)</t>
  </si>
  <si>
    <t>1.16</t>
  </si>
  <si>
    <t>2.5</t>
  </si>
  <si>
    <t>2.6</t>
  </si>
  <si>
    <t>4.5</t>
  </si>
  <si>
    <t>5.5</t>
  </si>
  <si>
    <t>6.11</t>
  </si>
  <si>
    <t>6.12</t>
  </si>
  <si>
    <t>6.13</t>
  </si>
  <si>
    <t>6.14</t>
  </si>
  <si>
    <t>6.15</t>
  </si>
  <si>
    <t>7.8</t>
  </si>
  <si>
    <t>9.13</t>
  </si>
  <si>
    <t>9.14</t>
  </si>
  <si>
    <t>9.15</t>
  </si>
  <si>
    <t>9.16</t>
  </si>
  <si>
    <t>9.17</t>
  </si>
  <si>
    <t>9.18</t>
  </si>
  <si>
    <t>9.19</t>
  </si>
  <si>
    <t>Huyện Hớn Quản.</t>
  </si>
  <si>
    <t>Sân bãi, đường nội bộ 3 khu trụ sở huyện Bù Gia Mập.</t>
  </si>
  <si>
    <t>10.7</t>
  </si>
  <si>
    <t xml:space="preserve">Trường mần non xã Tân Hưng, huyện Hớn Quản </t>
  </si>
  <si>
    <t>Kênh tiêu thoát nước suối Cầu Trắng, phường Phú Đức, thị xã Bình Long</t>
  </si>
  <si>
    <t>Sửa chữa, nâng cấp hồ thủy lợi suối Giai, Tân Lập - Đồng Phú</t>
  </si>
  <si>
    <t>(Chi tiết vốn TƯ hỗ trợ)</t>
  </si>
  <si>
    <t>Khác</t>
  </si>
  <si>
    <t>1</t>
  </si>
  <si>
    <t>4</t>
  </si>
  <si>
    <t>(Chi tiết vốn vay)</t>
  </si>
  <si>
    <t>TƯ</t>
  </si>
  <si>
    <t>vay</t>
  </si>
  <si>
    <t>Kết dư CT 134 kéo dài.</t>
  </si>
  <si>
    <t>Công nghiệp.</t>
  </si>
  <si>
    <t xml:space="preserve">TTKL đường khu TTHC tỉnh </t>
  </si>
  <si>
    <t>TTKL đường Tân Khai - Tân Quan</t>
  </si>
  <si>
    <t>TTKL các công trình đã quyết toán ngành GD-ĐT</t>
  </si>
  <si>
    <t xml:space="preserve">CBĐT đường giao thông biên giới Hoa Lư - Chiu Riu; Lộc Thiện - Tà Nốt. </t>
  </si>
  <si>
    <t>Huyện Đồng Phú.</t>
  </si>
  <si>
    <t>THỰC HIỆN 12 THÁNG</t>
  </si>
  <si>
    <t>Sửa chữa công trình Hồ suối Cam I</t>
  </si>
  <si>
    <t>7.9</t>
  </si>
  <si>
    <t>TTKL Trường cấp 2,3 Nha Bích, huyện Chơn Thành (các hạng mục còn lại)</t>
  </si>
  <si>
    <t>1.17</t>
  </si>
  <si>
    <t>Trường THPT Đa Kia Bù Gia Mập</t>
  </si>
  <si>
    <t>1.18</t>
  </si>
  <si>
    <t>Xây dựng là lắp đặt Hệ thống PCCC, cải tạo mái tôn khoa dược, lão, cán bộ CC; sơn tường, chống thấm sê nô hành lanh cầu nối BVĐK tỉnh</t>
  </si>
  <si>
    <t>Sửa chữa, nâng cấp cụm hồ Phước Long</t>
  </si>
  <si>
    <t xml:space="preserve">Tiểu dự án tái định cư Đa Bông Cua </t>
  </si>
  <si>
    <t>4.6</t>
  </si>
  <si>
    <t>NT mới xã Tân Lập</t>
  </si>
  <si>
    <t xml:space="preserve"> - Đường từ ĐT 741 vào chợ - HT cấp nước và VSMT chợ xã Tân Lập</t>
  </si>
  <si>
    <t xml:space="preserve"> - Mua sắm TBYT cho Trạm y tế xã</t>
  </si>
  <si>
    <t>Trụ sở QLTT số 3 Bù Đăng</t>
  </si>
  <si>
    <t>Trụ sở QLTT số 11 Bù Gia Mập</t>
  </si>
  <si>
    <t>Các tuyến đường Khu TĐC ĐÔng Bắc , xã Tân Khai</t>
  </si>
  <si>
    <t>Đường Đông - Tây xã Tân Khai</t>
  </si>
  <si>
    <t>Đường Đông - Tây số 4- Tây xã Tân Khai</t>
  </si>
  <si>
    <t>Đường Đông - Tây số 7- Tây xã Tân Khai</t>
  </si>
  <si>
    <t>Đường vào TT xã Tân Hòa - ĐỒng Phú</t>
  </si>
  <si>
    <t>ĐT 741 Phước Long - Bù Gia Mập</t>
  </si>
  <si>
    <t>Tiểu dự án TĐC Đa Bông Cua - Bù Đăng</t>
  </si>
  <si>
    <t>Bổ sung CT nông thôn mới xã Tân Lập</t>
  </si>
  <si>
    <t>Nâng cấp đường vào Đồn biên phòng Tà Pét - Lộc Ninh</t>
  </si>
  <si>
    <t>Sửa chữa nâng cấp mặt đập hồ kết hợp đường qua đập Hồ Tà Thiết - Lộc Ninh</t>
  </si>
  <si>
    <t>Trường THPT HÙng Vương - ĐỒng Xoài</t>
  </si>
  <si>
    <t>BÁO CÁO GIẢI NGÂN VỐN XDCB TẬP TRUNG NĂM 2013</t>
  </si>
  <si>
    <t xml:space="preserve">THỰC HIỆN </t>
  </si>
  <si>
    <t>KẾT DƯ</t>
  </si>
  <si>
    <t>BÁO CÁO GIẢI NGÂN NĂM 2013</t>
  </si>
  <si>
    <t>BÁO CÁO GIẢI NĂM 2013</t>
  </si>
  <si>
    <t>GT</t>
  </si>
  <si>
    <t>NN</t>
  </si>
  <si>
    <t>Mã ngành</t>
  </si>
  <si>
    <t>GD</t>
  </si>
  <si>
    <t>QL</t>
  </si>
  <si>
    <t>YT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</si>
</sst>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0_);_(* \(#,##0.000\);_(* &quot;-&quot;??_);_(@_)"/>
    <numFmt numFmtId="173" formatCode="_(* #,##0.0_);_(* \(#,##0.0\);_(* &quot;-&quot;??_);_(@_)"/>
    <numFmt numFmtId="174" formatCode="_(* #,##0_);_(* \(#,##0\);_(* &quot;-&quot;??_);_(@_)"/>
    <numFmt numFmtId="175" formatCode="_(* #,##0.0_);_(* \(#,##0.0\);_(* &quot;-&quot;_);_(@_)"/>
    <numFmt numFmtId="176" formatCode="_(* #,##0.00_);_(* \(#,##0.00\);_(* &quot;-&quot;_);_(@_)"/>
    <numFmt numFmtId="177" formatCode="_(* #,##0.0000_);_(* \(#,##0.0000\);_(* &quot;-&quot;??_);_(@_)"/>
    <numFmt numFmtId="178" formatCode="0.0%"/>
    <numFmt numFmtId="179" formatCode="0.0"/>
    <numFmt numFmtId="180" formatCode="0.000"/>
    <numFmt numFmtId="181" formatCode="#,##0.0"/>
    <numFmt numFmtId="182" formatCode="#.#00%"/>
  </numFmts>
  <fonts count="62">
    <font>
      <sz val="10"/>
      <name val="Arial"/>
      <family val="0"/>
    </font>
    <font>
      <sz val="8"/>
      <name val="Arial"/>
      <family val="0"/>
    </font>
    <font>
      <sz val="12"/>
      <name val="Times New Roman"/>
      <family val="1"/>
    </font>
    <font>
      <b/>
      <sz val="12"/>
      <name val="Times New Roman"/>
      <family val="1"/>
    </font>
    <font>
      <b/>
      <i/>
      <u val="single"/>
      <sz val="12"/>
      <name val="Times New Roman"/>
      <family val="1"/>
    </font>
    <font>
      <sz val="10"/>
      <name val="Times New Roman"/>
      <family val="1"/>
    </font>
    <font>
      <sz val="11"/>
      <name val="Times New Roman"/>
      <family val="1"/>
    </font>
    <font>
      <b/>
      <sz val="11"/>
      <name val="Times New Roman"/>
      <family val="1"/>
    </font>
    <font>
      <b/>
      <sz val="10"/>
      <name val="Times New Roman"/>
      <family val="1"/>
    </font>
    <font>
      <b/>
      <sz val="14"/>
      <name val="Times New Roman"/>
      <family val="1"/>
    </font>
    <font>
      <sz val="11"/>
      <color indexed="8"/>
      <name val="Calibri"/>
      <family val="2"/>
    </font>
    <font>
      <i/>
      <sz val="11"/>
      <name val="Times New Roman"/>
      <family val="1"/>
    </font>
    <font>
      <sz val="11"/>
      <color indexed="10"/>
      <name val="Times New Roman"/>
      <family val="1"/>
    </font>
    <font>
      <b/>
      <i/>
      <u val="single"/>
      <sz val="11"/>
      <name val="Times New Roman"/>
      <family val="1"/>
    </font>
    <font>
      <b/>
      <u val="single"/>
      <sz val="11"/>
      <name val="Times New Roman"/>
      <family val="1"/>
    </font>
    <font>
      <u val="single"/>
      <sz val="11"/>
      <name val="Times New Roman"/>
      <family val="1"/>
    </font>
    <font>
      <b/>
      <u val="singleAccounting"/>
      <sz val="11"/>
      <name val="Times New Roman"/>
      <family val="1"/>
    </font>
    <font>
      <b/>
      <i/>
      <sz val="11"/>
      <name val="Times New Roman"/>
      <family val="1"/>
    </font>
    <font>
      <b/>
      <u val="single"/>
      <sz val="10"/>
      <name val="Times New Roman"/>
      <family val="1"/>
    </font>
    <font>
      <b/>
      <i/>
      <sz val="10"/>
      <name val="Times New Roman"/>
      <family val="1"/>
    </font>
    <font>
      <b/>
      <i/>
      <u val="single"/>
      <sz val="10"/>
      <name val="Times New Roman"/>
      <family val="1"/>
    </font>
    <font>
      <sz val="11"/>
      <color indexed="12"/>
      <name val="Times New Roman"/>
      <family val="1"/>
    </font>
    <font>
      <b/>
      <sz val="11"/>
      <color indexed="12"/>
      <name val="Times New Roman"/>
      <family val="1"/>
    </font>
    <font>
      <b/>
      <u val="single"/>
      <sz val="11"/>
      <color indexed="12"/>
      <name val="Times New Roman"/>
      <family val="1"/>
    </font>
    <font>
      <sz val="10"/>
      <color indexed="12"/>
      <name val="Times New Roman"/>
      <family val="1"/>
    </font>
    <font>
      <b/>
      <u val="single"/>
      <sz val="10"/>
      <color indexed="12"/>
      <name val="Times New Roman"/>
      <family val="1"/>
    </font>
    <font>
      <b/>
      <sz val="12"/>
      <color indexed="12"/>
      <name val="Times New Roman"/>
      <family val="1"/>
    </font>
    <font>
      <u val="single"/>
      <sz val="11"/>
      <color indexed="12"/>
      <name val="Times New Roman"/>
      <family val="1"/>
    </font>
    <font>
      <sz val="12"/>
      <color indexed="12"/>
      <name val="Times New Roman"/>
      <family val="1"/>
    </font>
    <font>
      <b/>
      <i/>
      <sz val="11"/>
      <color indexed="12"/>
      <name val="Times New Roman"/>
      <family val="1"/>
    </font>
    <font>
      <i/>
      <sz val="11"/>
      <color indexed="12"/>
      <name val="Times New Roman"/>
      <family val="1"/>
    </font>
    <font>
      <b/>
      <i/>
      <sz val="10"/>
      <color indexed="60"/>
      <name val="Times New Roman"/>
      <family val="1"/>
    </font>
    <font>
      <i/>
      <sz val="11"/>
      <color indexed="60"/>
      <name val="Times New Roman"/>
      <family val="1"/>
    </font>
    <font>
      <sz val="10"/>
      <color indexed="10"/>
      <name val="Times New Roman"/>
      <family val="1"/>
    </font>
    <font>
      <b/>
      <sz val="11"/>
      <color indexed="10"/>
      <name val="Times New Roman"/>
      <family val="1"/>
    </font>
    <font>
      <b/>
      <i/>
      <sz val="11"/>
      <color indexed="36"/>
      <name val="Times New Roman"/>
      <family val="1"/>
    </font>
    <font>
      <b/>
      <sz val="11"/>
      <color indexed="36"/>
      <name val="Times New Roman"/>
      <family val="1"/>
    </font>
    <font>
      <sz val="11"/>
      <color indexed="36"/>
      <name val="Times New Roman"/>
      <family val="1"/>
    </font>
    <font>
      <sz val="12"/>
      <color indexed="36"/>
      <name val="Times New Roman"/>
      <family val="1"/>
    </font>
    <font>
      <b/>
      <u val="single"/>
      <sz val="11"/>
      <color indexed="36"/>
      <name val="Times New Roman"/>
      <family val="1"/>
    </font>
    <font>
      <i/>
      <sz val="11"/>
      <color indexed="36"/>
      <name val="Times New Roman"/>
      <family val="1"/>
    </font>
    <font>
      <u val="single"/>
      <sz val="11"/>
      <color indexed="36"/>
      <name val="Times New Roman"/>
      <family val="1"/>
    </font>
    <font>
      <b/>
      <u val="single"/>
      <sz val="11"/>
      <color indexed="10"/>
      <name val="Times New Roman"/>
      <family val="1"/>
    </font>
    <font>
      <i/>
      <sz val="11"/>
      <color indexed="10"/>
      <name val="Times New Roman"/>
      <family val="1"/>
    </font>
    <font>
      <u val="single"/>
      <sz val="10"/>
      <color indexed="12"/>
      <name val="Arial"/>
      <family val="0"/>
    </font>
    <font>
      <u val="single"/>
      <sz val="10"/>
      <color indexed="36"/>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dashed"/>
    </border>
    <border>
      <left style="thin"/>
      <right style="thin"/>
      <top style="dashed"/>
      <bottom style="dashed"/>
    </border>
    <border>
      <left style="thin"/>
      <right style="thin"/>
      <top style="hair"/>
      <bottom style="hair"/>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3" borderId="0" applyNumberFormat="0" applyBorder="0" applyAlignment="0" applyProtection="0"/>
    <xf numFmtId="0" fontId="48" fillId="20" borderId="1" applyNumberFormat="0" applyAlignment="0" applyProtection="0"/>
    <xf numFmtId="0" fontId="4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45" fillId="0" borderId="0" applyNumberFormat="0" applyFill="0" applyBorder="0" applyAlignment="0" applyProtection="0"/>
    <xf numFmtId="0" fontId="51" fillId="4"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44"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22" borderId="0" applyNumberFormat="0" applyBorder="0" applyAlignment="0" applyProtection="0"/>
    <xf numFmtId="0" fontId="10" fillId="0" borderId="0">
      <alignment/>
      <protection/>
    </xf>
    <xf numFmtId="0" fontId="0" fillId="0" borderId="0">
      <alignment/>
      <protection/>
    </xf>
    <xf numFmtId="0" fontId="2" fillId="0" borderId="0">
      <alignment/>
      <protection/>
    </xf>
    <xf numFmtId="0" fontId="0" fillId="23" borderId="7" applyNumberFormat="0" applyFont="0" applyAlignment="0" applyProtection="0"/>
    <xf numFmtId="0" fontId="58" fillId="20"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21">
    <xf numFmtId="0" fontId="0" fillId="0" borderId="0" xfId="0" applyAlignment="1">
      <alignment/>
    </xf>
    <xf numFmtId="0" fontId="2" fillId="0" borderId="0" xfId="0" applyFont="1" applyAlignment="1">
      <alignment/>
    </xf>
    <xf numFmtId="0" fontId="4" fillId="0" borderId="0" xfId="0" applyFont="1" applyBorder="1" applyAlignment="1">
      <alignment horizontal="center"/>
    </xf>
    <xf numFmtId="0" fontId="7" fillId="0" borderId="0" xfId="0" applyFont="1" applyAlignment="1">
      <alignment/>
    </xf>
    <xf numFmtId="0" fontId="6" fillId="0" borderId="0" xfId="0" applyFont="1" applyAlignment="1">
      <alignment/>
    </xf>
    <xf numFmtId="0" fontId="6" fillId="0" borderId="0" xfId="0" applyFont="1" applyAlignment="1">
      <alignment horizontal="left"/>
    </xf>
    <xf numFmtId="0" fontId="13" fillId="0" borderId="0" xfId="0" applyFont="1" applyBorder="1" applyAlignment="1">
      <alignment horizontal="center"/>
    </xf>
    <xf numFmtId="0" fontId="6" fillId="0" borderId="0" xfId="0" applyFont="1" applyAlignment="1">
      <alignment horizontal="center" vertical="center" wrapText="1"/>
    </xf>
    <xf numFmtId="0" fontId="7" fillId="0" borderId="0" xfId="0" applyFont="1" applyAlignment="1">
      <alignment horizontal="left"/>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6" fillId="20" borderId="11" xfId="0" applyFont="1" applyFill="1" applyBorder="1" applyAlignment="1">
      <alignment horizontal="center" vertical="center" wrapText="1"/>
    </xf>
    <xf numFmtId="174" fontId="6" fillId="0" borderId="0" xfId="0" applyNumberFormat="1" applyFont="1" applyAlignment="1">
      <alignment/>
    </xf>
    <xf numFmtId="0" fontId="14" fillId="0" borderId="12" xfId="0" applyFont="1" applyBorder="1" applyAlignment="1">
      <alignment horizontal="left" vertical="center" wrapText="1"/>
    </xf>
    <xf numFmtId="174" fontId="14" fillId="0" borderId="12" xfId="42" applyNumberFormat="1" applyFont="1" applyBorder="1" applyAlignment="1">
      <alignment horizontal="right" vertical="center" wrapText="1"/>
    </xf>
    <xf numFmtId="173" fontId="14" fillId="0" borderId="12" xfId="42" applyNumberFormat="1" applyFont="1" applyBorder="1" applyAlignment="1">
      <alignment horizontal="right" vertical="center" wrapText="1"/>
    </xf>
    <xf numFmtId="174" fontId="14" fillId="0" borderId="0" xfId="0" applyNumberFormat="1" applyFont="1" applyAlignment="1">
      <alignment/>
    </xf>
    <xf numFmtId="0" fontId="14" fillId="0" borderId="0" xfId="0" applyFont="1" applyAlignment="1">
      <alignment/>
    </xf>
    <xf numFmtId="0" fontId="14" fillId="24" borderId="12" xfId="0" applyFont="1" applyFill="1" applyBorder="1" applyAlignment="1">
      <alignment horizontal="left" vertical="center" wrapText="1"/>
    </xf>
    <xf numFmtId="174" fontId="14" fillId="24" borderId="12" xfId="42" applyNumberFormat="1" applyFont="1" applyFill="1" applyBorder="1" applyAlignment="1">
      <alignment horizontal="right" vertical="center" wrapText="1"/>
    </xf>
    <xf numFmtId="173" fontId="14" fillId="24" borderId="12" xfId="42" applyNumberFormat="1" applyFont="1" applyFill="1" applyBorder="1" applyAlignment="1">
      <alignment horizontal="right" vertical="center" wrapText="1"/>
    </xf>
    <xf numFmtId="174" fontId="15" fillId="24" borderId="12" xfId="42" applyNumberFormat="1" applyFont="1" applyFill="1" applyBorder="1" applyAlignment="1">
      <alignment horizontal="center" vertical="center" wrapText="1"/>
    </xf>
    <xf numFmtId="0" fontId="14" fillId="24" borderId="0" xfId="0" applyFont="1" applyFill="1" applyAlignment="1">
      <alignment/>
    </xf>
    <xf numFmtId="0" fontId="6" fillId="0" borderId="12" xfId="0" applyFont="1" applyBorder="1" applyAlignment="1">
      <alignment horizontal="left" vertical="center" wrapText="1"/>
    </xf>
    <xf numFmtId="174" fontId="6" fillId="0" borderId="12" xfId="42" applyNumberFormat="1" applyFont="1" applyBorder="1" applyAlignment="1">
      <alignment horizontal="right" vertical="center" wrapText="1"/>
    </xf>
    <xf numFmtId="173" fontId="6" fillId="0" borderId="12" xfId="42" applyNumberFormat="1" applyFont="1" applyBorder="1" applyAlignment="1">
      <alignment horizontal="right" vertical="center" wrapText="1"/>
    </xf>
    <xf numFmtId="174" fontId="6" fillId="0" borderId="12" xfId="42" applyNumberFormat="1" applyFont="1" applyBorder="1" applyAlignment="1">
      <alignment horizontal="center" vertical="center" wrapText="1"/>
    </xf>
    <xf numFmtId="174" fontId="16" fillId="24" borderId="12" xfId="42" applyNumberFormat="1" applyFont="1" applyFill="1" applyBorder="1" applyAlignment="1">
      <alignment horizontal="right" vertical="center" wrapText="1"/>
    </xf>
    <xf numFmtId="0" fontId="17" fillId="0" borderId="12" xfId="0" applyFont="1" applyBorder="1" applyAlignment="1">
      <alignment horizontal="left" vertical="center" wrapText="1"/>
    </xf>
    <xf numFmtId="174" fontId="17" fillId="0" borderId="12" xfId="42" applyNumberFormat="1" applyFont="1" applyBorder="1" applyAlignment="1">
      <alignment horizontal="right" vertical="center" wrapText="1"/>
    </xf>
    <xf numFmtId="173" fontId="7" fillId="0" borderId="12" xfId="42" applyNumberFormat="1" applyFont="1" applyBorder="1" applyAlignment="1">
      <alignment horizontal="right" vertical="center" wrapText="1"/>
    </xf>
    <xf numFmtId="174" fontId="11" fillId="0" borderId="12" xfId="42" applyNumberFormat="1" applyFont="1" applyBorder="1" applyAlignment="1">
      <alignment horizontal="center" vertical="center" wrapText="1"/>
    </xf>
    <xf numFmtId="0" fontId="17" fillId="0" borderId="0" xfId="0" applyFont="1" applyAlignment="1">
      <alignment/>
    </xf>
    <xf numFmtId="0" fontId="6" fillId="0" borderId="12" xfId="0" applyFont="1" applyFill="1" applyBorder="1" applyAlignment="1">
      <alignment horizontal="left" vertical="center" wrapText="1"/>
    </xf>
    <xf numFmtId="174" fontId="6" fillId="0" borderId="12" xfId="42" applyNumberFormat="1" applyFont="1" applyFill="1" applyBorder="1" applyAlignment="1">
      <alignment horizontal="right" vertical="center" wrapText="1"/>
    </xf>
    <xf numFmtId="1" fontId="6" fillId="0" borderId="12" xfId="59" applyNumberFormat="1" applyFont="1" applyFill="1" applyBorder="1" applyAlignment="1">
      <alignment horizontal="left" vertical="center" wrapText="1"/>
      <protection/>
    </xf>
    <xf numFmtId="173" fontId="6" fillId="0" borderId="12" xfId="42" applyNumberFormat="1" applyFont="1" applyFill="1" applyBorder="1" applyAlignment="1">
      <alignment horizontal="right" vertical="center" wrapText="1"/>
    </xf>
    <xf numFmtId="174" fontId="6" fillId="0" borderId="12" xfId="42" applyNumberFormat="1" applyFont="1" applyFill="1" applyBorder="1" applyAlignment="1">
      <alignment horizontal="center" vertical="center" wrapText="1"/>
    </xf>
    <xf numFmtId="1" fontId="6" fillId="0" borderId="0" xfId="59" applyNumberFormat="1" applyFont="1" applyFill="1" applyAlignment="1">
      <alignment vertical="center"/>
      <protection/>
    </xf>
    <xf numFmtId="1" fontId="17" fillId="0" borderId="12" xfId="59" applyNumberFormat="1" applyFont="1" applyFill="1" applyBorder="1" applyAlignment="1">
      <alignment horizontal="left" vertical="center" wrapText="1"/>
      <protection/>
    </xf>
    <xf numFmtId="174" fontId="11" fillId="0" borderId="12" xfId="42" applyNumberFormat="1" applyFont="1" applyFill="1" applyBorder="1" applyAlignment="1">
      <alignment horizontal="center" vertical="center" wrapText="1"/>
    </xf>
    <xf numFmtId="174" fontId="17" fillId="0" borderId="0" xfId="42" applyNumberFormat="1" applyFont="1" applyFill="1" applyAlignment="1">
      <alignment vertical="center"/>
    </xf>
    <xf numFmtId="1" fontId="7" fillId="0" borderId="0" xfId="59" applyNumberFormat="1" applyFont="1" applyFill="1" applyAlignment="1">
      <alignment vertical="center"/>
      <protection/>
    </xf>
    <xf numFmtId="174" fontId="6" fillId="0" borderId="12" xfId="42" applyNumberFormat="1" applyFont="1" applyFill="1" applyBorder="1" applyAlignment="1">
      <alignment horizontal="left" vertical="center" wrapText="1"/>
    </xf>
    <xf numFmtId="1" fontId="17" fillId="0" borderId="0" xfId="59" applyNumberFormat="1" applyFont="1" applyFill="1" applyAlignment="1">
      <alignment vertical="center"/>
      <protection/>
    </xf>
    <xf numFmtId="0" fontId="17" fillId="0" borderId="12" xfId="0" applyFont="1" applyFill="1" applyBorder="1" applyAlignment="1">
      <alignment horizontal="left" vertical="center" wrapText="1"/>
    </xf>
    <xf numFmtId="1" fontId="11" fillId="0" borderId="0" xfId="59" applyNumberFormat="1" applyFont="1" applyFill="1" applyAlignment="1">
      <alignment vertical="center"/>
      <protection/>
    </xf>
    <xf numFmtId="0" fontId="15" fillId="24" borderId="0" xfId="0" applyFont="1" applyFill="1" applyAlignment="1">
      <alignment/>
    </xf>
    <xf numFmtId="174" fontId="6" fillId="25" borderId="12" xfId="42" applyNumberFormat="1" applyFont="1" applyFill="1" applyBorder="1" applyAlignment="1">
      <alignment horizontal="right" vertical="center" wrapText="1"/>
    </xf>
    <xf numFmtId="0" fontId="6" fillId="0" borderId="0" xfId="0" applyFont="1" applyFill="1" applyAlignment="1">
      <alignment/>
    </xf>
    <xf numFmtId="0" fontId="11" fillId="0" borderId="0" xfId="0" applyFont="1" applyAlignment="1">
      <alignment/>
    </xf>
    <xf numFmtId="174" fontId="14" fillId="24" borderId="12" xfId="42" applyNumberFormat="1" applyFont="1" applyFill="1" applyBorder="1" applyAlignment="1">
      <alignment horizontal="left" vertical="center" wrapText="1"/>
    </xf>
    <xf numFmtId="0" fontId="6" fillId="0" borderId="12" xfId="58" applyFont="1" applyFill="1" applyBorder="1" applyAlignment="1">
      <alignment horizontal="left" vertical="center" wrapText="1"/>
      <protection/>
    </xf>
    <xf numFmtId="0" fontId="6" fillId="0" borderId="12" xfId="60" applyFont="1" applyFill="1" applyBorder="1" applyAlignment="1">
      <alignment horizontal="left" vertical="center" wrapText="1"/>
      <protection/>
    </xf>
    <xf numFmtId="174" fontId="7" fillId="0" borderId="0" xfId="42" applyNumberFormat="1" applyFont="1" applyFill="1" applyAlignment="1">
      <alignment vertical="center"/>
    </xf>
    <xf numFmtId="1" fontId="7" fillId="0" borderId="0" xfId="59" applyNumberFormat="1" applyFont="1" applyFill="1" applyAlignment="1">
      <alignment vertical="center" wrapText="1"/>
      <protection/>
    </xf>
    <xf numFmtId="174" fontId="6" fillId="0" borderId="12" xfId="42" applyNumberFormat="1" applyFont="1" applyBorder="1" applyAlignment="1">
      <alignment vertical="center" wrapText="1"/>
    </xf>
    <xf numFmtId="174" fontId="6" fillId="0" borderId="0" xfId="42" applyNumberFormat="1" applyFont="1" applyAlignment="1">
      <alignment/>
    </xf>
    <xf numFmtId="174" fontId="6" fillId="0" borderId="0" xfId="42" applyNumberFormat="1" applyFont="1" applyAlignment="1">
      <alignment horizontal="center" vertical="center" wrapText="1"/>
    </xf>
    <xf numFmtId="1" fontId="7" fillId="0" borderId="0" xfId="59" applyNumberFormat="1" applyFont="1" applyFill="1" applyAlignment="1">
      <alignment horizontal="left" vertical="center"/>
      <protection/>
    </xf>
    <xf numFmtId="1" fontId="6" fillId="0" borderId="0" xfId="59" applyNumberFormat="1" applyFont="1" applyFill="1" applyAlignment="1">
      <alignment horizontal="left" vertical="center"/>
      <protection/>
    </xf>
    <xf numFmtId="174" fontId="6" fillId="0" borderId="0" xfId="42" applyNumberFormat="1" applyFont="1" applyFill="1" applyAlignment="1">
      <alignment vertical="center"/>
    </xf>
    <xf numFmtId="174" fontId="6" fillId="0" borderId="0" xfId="42" applyNumberFormat="1" applyFont="1" applyFill="1" applyAlignment="1">
      <alignment horizontal="center" vertical="center" wrapText="1"/>
    </xf>
    <xf numFmtId="174" fontId="7" fillId="0" borderId="0" xfId="42" applyNumberFormat="1" applyFont="1" applyAlignment="1">
      <alignment/>
    </xf>
    <xf numFmtId="0" fontId="5" fillId="0" borderId="0" xfId="0" applyFont="1" applyAlignment="1">
      <alignment/>
    </xf>
    <xf numFmtId="0" fontId="5" fillId="20" borderId="11" xfId="0" applyFont="1" applyFill="1" applyBorder="1" applyAlignment="1">
      <alignment horizontal="center" vertical="center" wrapText="1"/>
    </xf>
    <xf numFmtId="0" fontId="18" fillId="0" borderId="12" xfId="0" applyFont="1" applyBorder="1" applyAlignment="1">
      <alignment horizontal="center" vertical="center" wrapText="1"/>
    </xf>
    <xf numFmtId="0" fontId="18" fillId="24"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19" fillId="0" borderId="12" xfId="0" applyFont="1" applyBorder="1" applyAlignment="1">
      <alignment horizontal="center" vertical="center" wrapText="1"/>
    </xf>
    <xf numFmtId="49" fontId="5" fillId="0" borderId="12" xfId="59" applyNumberFormat="1" applyFont="1" applyFill="1" applyBorder="1" applyAlignment="1">
      <alignment horizontal="center" vertical="center" wrapText="1"/>
      <protection/>
    </xf>
    <xf numFmtId="49" fontId="19" fillId="0" borderId="12" xfId="59" applyNumberFormat="1" applyFont="1" applyFill="1" applyBorder="1" applyAlignment="1">
      <alignment horizontal="center" vertical="center" wrapText="1"/>
      <protection/>
    </xf>
    <xf numFmtId="1" fontId="19" fillId="0" borderId="12" xfId="59" applyNumberFormat="1" applyFont="1" applyFill="1" applyBorder="1" applyAlignment="1">
      <alignment horizontal="center" vertical="center" wrapText="1"/>
      <protection/>
    </xf>
    <xf numFmtId="1" fontId="5" fillId="0" borderId="12" xfId="59" applyNumberFormat="1"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1" fontId="8" fillId="0" borderId="0" xfId="59" applyNumberFormat="1" applyFont="1" applyFill="1" applyAlignment="1">
      <alignment horizontal="center" vertical="center" wrapText="1"/>
      <protection/>
    </xf>
    <xf numFmtId="1" fontId="5" fillId="0" borderId="0" xfId="59" applyNumberFormat="1" applyFont="1" applyFill="1" applyAlignment="1">
      <alignment horizontal="center" vertical="center" wrapText="1"/>
      <protection/>
    </xf>
    <xf numFmtId="0" fontId="8" fillId="0" borderId="0" xfId="0" applyFont="1" applyAlignment="1">
      <alignment/>
    </xf>
    <xf numFmtId="0" fontId="19" fillId="0" borderId="12" xfId="0" applyFont="1" applyBorder="1" applyAlignment="1">
      <alignment horizontal="right" vertical="center" wrapText="1"/>
    </xf>
    <xf numFmtId="174" fontId="11" fillId="0" borderId="12" xfId="42" applyNumberFormat="1" applyFont="1" applyFill="1" applyBorder="1" applyAlignment="1">
      <alignment horizontal="left" vertical="center" wrapText="1"/>
    </xf>
    <xf numFmtId="174" fontId="11" fillId="0" borderId="12" xfId="42" applyNumberFormat="1" applyFont="1" applyBorder="1" applyAlignment="1">
      <alignment horizontal="right" vertical="center" wrapText="1"/>
    </xf>
    <xf numFmtId="173" fontId="11" fillId="0" borderId="12" xfId="42" applyNumberFormat="1" applyFont="1" applyBorder="1" applyAlignment="1">
      <alignment horizontal="right" vertical="center" wrapText="1"/>
    </xf>
    <xf numFmtId="174" fontId="17" fillId="0" borderId="12" xfId="42" applyNumberFormat="1" applyFont="1" applyBorder="1" applyAlignment="1">
      <alignment horizontal="center" vertical="center" wrapText="1"/>
    </xf>
    <xf numFmtId="0" fontId="11" fillId="0" borderId="12" xfId="0" applyFont="1" applyBorder="1" applyAlignment="1">
      <alignment horizontal="center" vertical="center" wrapText="1"/>
    </xf>
    <xf numFmtId="0" fontId="5" fillId="0" borderId="0" xfId="0" applyFont="1" applyAlignment="1">
      <alignment horizontal="center"/>
    </xf>
    <xf numFmtId="174" fontId="7" fillId="0" borderId="0" xfId="42" applyNumberFormat="1" applyFont="1" applyAlignment="1">
      <alignment horizontal="center" vertical="center" wrapText="1"/>
    </xf>
    <xf numFmtId="0" fontId="8" fillId="0" borderId="0" xfId="0" applyFont="1" applyAlignment="1">
      <alignment horizontal="center"/>
    </xf>
    <xf numFmtId="174" fontId="6" fillId="0" borderId="0" xfId="42" applyNumberFormat="1" applyFont="1" applyAlignment="1">
      <alignment horizontal="right" vertical="center" wrapText="1"/>
    </xf>
    <xf numFmtId="0" fontId="6" fillId="0" borderId="0" xfId="0" applyFont="1" applyAlignment="1">
      <alignment horizontal="right" vertical="center" wrapText="1"/>
    </xf>
    <xf numFmtId="0" fontId="3" fillId="0" borderId="0" xfId="0" applyFont="1" applyFill="1" applyAlignment="1">
      <alignment/>
    </xf>
    <xf numFmtId="0" fontId="6" fillId="25" borderId="12" xfId="0" applyFont="1" applyFill="1" applyBorder="1" applyAlignment="1">
      <alignment horizontal="left" vertical="center" wrapText="1"/>
    </xf>
    <xf numFmtId="0" fontId="5" fillId="0" borderId="0" xfId="0" applyFont="1" applyAlignment="1">
      <alignment horizontal="left"/>
    </xf>
    <xf numFmtId="174" fontId="7" fillId="0" borderId="0" xfId="0" applyNumberFormat="1" applyFont="1" applyAlignment="1">
      <alignment horizontal="center" vertical="center" wrapText="1"/>
    </xf>
    <xf numFmtId="0" fontId="5" fillId="0" borderId="0" xfId="0" applyFont="1" applyBorder="1" applyAlignment="1">
      <alignment vertical="center" wrapText="1"/>
    </xf>
    <xf numFmtId="0" fontId="6" fillId="0" borderId="0" xfId="0" applyFont="1" applyBorder="1" applyAlignment="1">
      <alignment horizontal="left" vertical="center" wrapText="1"/>
    </xf>
    <xf numFmtId="174" fontId="6" fillId="0" borderId="0" xfId="42" applyNumberFormat="1" applyFont="1" applyBorder="1" applyAlignment="1">
      <alignment vertical="center" wrapText="1"/>
    </xf>
    <xf numFmtId="173" fontId="6" fillId="0" borderId="0" xfId="42" applyNumberFormat="1" applyFont="1" applyBorder="1" applyAlignment="1">
      <alignment vertical="center" wrapText="1"/>
    </xf>
    <xf numFmtId="174" fontId="6" fillId="0" borderId="0" xfId="42" applyNumberFormat="1" applyFont="1" applyBorder="1" applyAlignment="1">
      <alignment horizontal="center" vertical="center" wrapText="1"/>
    </xf>
    <xf numFmtId="174" fontId="11" fillId="0" borderId="12" xfId="42" applyNumberFormat="1" applyFont="1" applyFill="1" applyBorder="1" applyAlignment="1">
      <alignment horizontal="right" vertical="center" wrapText="1"/>
    </xf>
    <xf numFmtId="174" fontId="17" fillId="0" borderId="12" xfId="42" applyNumberFormat="1" applyFont="1" applyFill="1" applyBorder="1" applyAlignment="1">
      <alignment horizontal="right" vertical="center" wrapText="1"/>
    </xf>
    <xf numFmtId="174" fontId="17" fillId="0" borderId="0" xfId="0" applyNumberFormat="1" applyFont="1" applyAlignment="1">
      <alignment/>
    </xf>
    <xf numFmtId="174" fontId="23" fillId="24" borderId="12" xfId="42" applyNumberFormat="1" applyFont="1" applyFill="1" applyBorder="1" applyAlignment="1">
      <alignment horizontal="right" vertical="center" wrapText="1"/>
    </xf>
    <xf numFmtId="174" fontId="21" fillId="0" borderId="12" xfId="42" applyNumberFormat="1" applyFont="1" applyFill="1" applyBorder="1" applyAlignment="1">
      <alignment horizontal="right" vertical="center" wrapText="1"/>
    </xf>
    <xf numFmtId="174" fontId="21" fillId="0" borderId="12" xfId="42" applyNumberFormat="1" applyFont="1" applyBorder="1" applyAlignment="1">
      <alignment horizontal="right" vertical="center" wrapText="1"/>
    </xf>
    <xf numFmtId="174" fontId="6" fillId="0" borderId="13" xfId="0" applyNumberFormat="1" applyFont="1" applyFill="1" applyBorder="1" applyAlignment="1">
      <alignment vertical="center" wrapText="1"/>
    </xf>
    <xf numFmtId="174" fontId="11" fillId="0" borderId="13" xfId="0" applyNumberFormat="1" applyFont="1" applyFill="1" applyBorder="1" applyAlignment="1">
      <alignment horizontal="left" vertical="center" wrapText="1"/>
    </xf>
    <xf numFmtId="174" fontId="7" fillId="0" borderId="0" xfId="0" applyNumberFormat="1" applyFont="1" applyAlignment="1">
      <alignment/>
    </xf>
    <xf numFmtId="0" fontId="22" fillId="0" borderId="0" xfId="0" applyFont="1" applyAlignment="1">
      <alignment horizontal="left"/>
    </xf>
    <xf numFmtId="0" fontId="24" fillId="0" borderId="12" xfId="0" applyFont="1" applyBorder="1" applyAlignment="1">
      <alignment horizontal="center" vertical="center" wrapText="1"/>
    </xf>
    <xf numFmtId="0" fontId="21" fillId="0" borderId="12" xfId="0" applyFont="1" applyBorder="1" applyAlignment="1">
      <alignment horizontal="left" vertical="center" wrapText="1"/>
    </xf>
    <xf numFmtId="0" fontId="25" fillId="24" borderId="12" xfId="0" applyFont="1" applyFill="1" applyBorder="1" applyAlignment="1">
      <alignment horizontal="center" vertical="center" wrapText="1"/>
    </xf>
    <xf numFmtId="0" fontId="23" fillId="24" borderId="12" xfId="0" applyFont="1" applyFill="1" applyBorder="1" applyAlignment="1">
      <alignment horizontal="left" vertical="center" wrapText="1"/>
    </xf>
    <xf numFmtId="174" fontId="21" fillId="24" borderId="12" xfId="42" applyNumberFormat="1" applyFont="1" applyFill="1" applyBorder="1" applyAlignment="1">
      <alignment horizontal="right" vertical="center" wrapText="1"/>
    </xf>
    <xf numFmtId="0" fontId="26" fillId="0" borderId="0" xfId="0" applyFont="1" applyAlignment="1">
      <alignment horizontal="left"/>
    </xf>
    <xf numFmtId="174" fontId="12" fillId="0" borderId="12" xfId="42" applyNumberFormat="1" applyFont="1" applyBorder="1" applyAlignment="1">
      <alignment horizontal="right" vertical="center" wrapText="1"/>
    </xf>
    <xf numFmtId="174" fontId="12" fillId="0" borderId="12" xfId="42" applyNumberFormat="1" applyFont="1" applyFill="1" applyBorder="1" applyAlignment="1">
      <alignment horizontal="right" vertical="center" wrapText="1"/>
    </xf>
    <xf numFmtId="49" fontId="24" fillId="0" borderId="12" xfId="59" applyNumberFormat="1" applyFont="1" applyFill="1" applyBorder="1" applyAlignment="1">
      <alignment horizontal="center" vertical="center" wrapText="1"/>
      <protection/>
    </xf>
    <xf numFmtId="0" fontId="21" fillId="0" borderId="0" xfId="0" applyFont="1" applyAlignment="1">
      <alignment/>
    </xf>
    <xf numFmtId="174" fontId="21" fillId="0" borderId="12" xfId="42" applyNumberFormat="1" applyFont="1" applyFill="1" applyBorder="1" applyAlignment="1">
      <alignment horizontal="left" vertical="center" wrapText="1"/>
    </xf>
    <xf numFmtId="174" fontId="3" fillId="0" borderId="0" xfId="42" applyNumberFormat="1" applyFont="1" applyBorder="1" applyAlignment="1">
      <alignment horizontal="center"/>
    </xf>
    <xf numFmtId="0" fontId="8" fillId="0" borderId="12" xfId="0" applyFont="1" applyBorder="1" applyAlignment="1">
      <alignment horizontal="center" vertical="center" wrapText="1"/>
    </xf>
    <xf numFmtId="0" fontId="7" fillId="0" borderId="12" xfId="58" applyFont="1" applyFill="1" applyBorder="1" applyAlignment="1">
      <alignment horizontal="left" vertical="center" wrapText="1"/>
      <protection/>
    </xf>
    <xf numFmtId="174" fontId="7" fillId="0" borderId="12" xfId="42" applyNumberFormat="1" applyFont="1" applyFill="1" applyBorder="1" applyAlignment="1">
      <alignment horizontal="right" vertical="center" wrapText="1"/>
    </xf>
    <xf numFmtId="173" fontId="7" fillId="0" borderId="12" xfId="42" applyNumberFormat="1" applyFont="1" applyFill="1" applyBorder="1" applyAlignment="1">
      <alignment horizontal="right" vertical="center" wrapText="1"/>
    </xf>
    <xf numFmtId="174" fontId="21" fillId="0" borderId="0" xfId="42" applyNumberFormat="1" applyFont="1" applyAlignment="1">
      <alignment/>
    </xf>
    <xf numFmtId="174" fontId="21" fillId="0" borderId="0" xfId="42" applyNumberFormat="1" applyFont="1" applyFill="1" applyAlignment="1">
      <alignment/>
    </xf>
    <xf numFmtId="174" fontId="22" fillId="0" borderId="0" xfId="42" applyNumberFormat="1" applyFont="1" applyAlignment="1">
      <alignment/>
    </xf>
    <xf numFmtId="174" fontId="28" fillId="0" borderId="0" xfId="42" applyNumberFormat="1" applyFont="1" applyAlignment="1">
      <alignment/>
    </xf>
    <xf numFmtId="174" fontId="23" fillId="0" borderId="0" xfId="42" applyNumberFormat="1" applyFont="1" applyAlignment="1">
      <alignment/>
    </xf>
    <xf numFmtId="174" fontId="23" fillId="24" borderId="0" xfId="42" applyNumberFormat="1" applyFont="1" applyFill="1" applyAlignment="1">
      <alignment/>
    </xf>
    <xf numFmtId="174" fontId="29" fillId="0" borderId="0" xfId="42" applyNumberFormat="1" applyFont="1" applyAlignment="1">
      <alignment/>
    </xf>
    <xf numFmtId="174" fontId="21" fillId="0" borderId="0" xfId="42" applyNumberFormat="1" applyFont="1" applyFill="1" applyAlignment="1">
      <alignment vertical="center"/>
    </xf>
    <xf numFmtId="174" fontId="29" fillId="0" borderId="0" xfId="42" applyNumberFormat="1" applyFont="1" applyFill="1" applyAlignment="1">
      <alignment vertical="center"/>
    </xf>
    <xf numFmtId="174" fontId="22" fillId="0" borderId="0" xfId="42" applyNumberFormat="1" applyFont="1" applyFill="1" applyAlignment="1">
      <alignment vertical="center"/>
    </xf>
    <xf numFmtId="174" fontId="30" fillId="0" borderId="0" xfId="42" applyNumberFormat="1" applyFont="1" applyAlignment="1">
      <alignment/>
    </xf>
    <xf numFmtId="174" fontId="30" fillId="0" borderId="0" xfId="42" applyNumberFormat="1" applyFont="1" applyFill="1" applyAlignment="1">
      <alignment vertical="center"/>
    </xf>
    <xf numFmtId="174" fontId="27" fillId="24" borderId="0" xfId="42" applyNumberFormat="1" applyFont="1" applyFill="1" applyAlignment="1">
      <alignment/>
    </xf>
    <xf numFmtId="174" fontId="22" fillId="0" borderId="0" xfId="42" applyNumberFormat="1" applyFont="1" applyFill="1" applyAlignment="1">
      <alignment vertical="center" wrapText="1"/>
    </xf>
    <xf numFmtId="0" fontId="21" fillId="0" borderId="12" xfId="0" applyFont="1" applyFill="1" applyBorder="1" applyAlignment="1">
      <alignment horizontal="left" vertical="center" wrapText="1"/>
    </xf>
    <xf numFmtId="1" fontId="21" fillId="0" borderId="0" xfId="59" applyNumberFormat="1" applyFont="1" applyFill="1" applyAlignment="1">
      <alignment vertical="center"/>
      <protection/>
    </xf>
    <xf numFmtId="174" fontId="17" fillId="0" borderId="0" xfId="42" applyNumberFormat="1" applyFont="1" applyAlignment="1">
      <alignment/>
    </xf>
    <xf numFmtId="0" fontId="31" fillId="0" borderId="12" xfId="0" applyFont="1" applyBorder="1" applyAlignment="1">
      <alignment horizontal="right" vertical="center" wrapText="1"/>
    </xf>
    <xf numFmtId="174" fontId="32" fillId="0" borderId="12" xfId="42" applyNumberFormat="1" applyFont="1" applyFill="1" applyBorder="1" applyAlignment="1">
      <alignment horizontal="left" vertical="center" wrapText="1"/>
    </xf>
    <xf numFmtId="174" fontId="32" fillId="0" borderId="12" xfId="42" applyNumberFormat="1" applyFont="1" applyFill="1" applyBorder="1" applyAlignment="1">
      <alignment horizontal="right" vertical="center" wrapText="1"/>
    </xf>
    <xf numFmtId="0" fontId="32" fillId="0" borderId="12" xfId="0" applyFont="1" applyFill="1" applyBorder="1" applyAlignment="1">
      <alignment horizontal="center" vertical="center" wrapText="1"/>
    </xf>
    <xf numFmtId="174" fontId="32" fillId="0" borderId="0" xfId="42" applyNumberFormat="1" applyFont="1" applyFill="1" applyAlignment="1">
      <alignment/>
    </xf>
    <xf numFmtId="0" fontId="32" fillId="0" borderId="0" xfId="0" applyFont="1" applyFill="1" applyAlignment="1">
      <alignment/>
    </xf>
    <xf numFmtId="0" fontId="33" fillId="0" borderId="12" xfId="0" applyFont="1" applyBorder="1" applyAlignment="1">
      <alignment horizontal="center" vertical="center" wrapText="1"/>
    </xf>
    <xf numFmtId="1" fontId="12" fillId="0" borderId="12" xfId="59" applyNumberFormat="1" applyFont="1" applyFill="1" applyBorder="1" applyAlignment="1">
      <alignment horizontal="left" vertical="center" wrapText="1"/>
      <protection/>
    </xf>
    <xf numFmtId="174" fontId="12" fillId="0" borderId="12" xfId="42" applyNumberFormat="1" applyFont="1" applyBorder="1" applyAlignment="1">
      <alignment horizontal="right" vertical="center" wrapText="1"/>
    </xf>
    <xf numFmtId="174" fontId="12" fillId="0" borderId="12" xfId="42" applyNumberFormat="1" applyFont="1" applyFill="1" applyBorder="1" applyAlignment="1">
      <alignment horizontal="right" vertical="center" wrapText="1"/>
    </xf>
    <xf numFmtId="174" fontId="12" fillId="0" borderId="0" xfId="42" applyNumberFormat="1" applyFont="1" applyFill="1" applyAlignment="1">
      <alignment vertical="center"/>
    </xf>
    <xf numFmtId="174" fontId="12" fillId="0" borderId="0" xfId="42" applyNumberFormat="1" applyFont="1" applyAlignment="1">
      <alignment/>
    </xf>
    <xf numFmtId="174" fontId="34" fillId="0" borderId="0" xfId="42" applyNumberFormat="1" applyFont="1" applyFill="1" applyAlignment="1">
      <alignment vertical="center"/>
    </xf>
    <xf numFmtId="0" fontId="12" fillId="0" borderId="12" xfId="0" applyFont="1" applyBorder="1" applyAlignment="1">
      <alignment horizontal="left" vertical="center" wrapText="1"/>
    </xf>
    <xf numFmtId="174" fontId="12" fillId="0" borderId="12" xfId="42" applyNumberFormat="1" applyFont="1" applyBorder="1" applyAlignment="1">
      <alignment horizontal="center" vertical="center" wrapText="1"/>
    </xf>
    <xf numFmtId="0" fontId="12" fillId="0" borderId="0" xfId="0" applyFont="1" applyAlignment="1">
      <alignment/>
    </xf>
    <xf numFmtId="174" fontId="12" fillId="0" borderId="12" xfId="42" applyNumberFormat="1" applyFont="1" applyFill="1" applyBorder="1" applyAlignment="1">
      <alignment horizontal="left" vertical="center" wrapText="1"/>
    </xf>
    <xf numFmtId="174" fontId="12" fillId="0" borderId="12" xfId="42" applyNumberFormat="1" applyFont="1" applyBorder="1" applyAlignment="1">
      <alignment vertical="center" wrapText="1"/>
    </xf>
    <xf numFmtId="174" fontId="35" fillId="0" borderId="0" xfId="42" applyNumberFormat="1" applyFont="1" applyFill="1" applyAlignment="1">
      <alignment vertical="center"/>
    </xf>
    <xf numFmtId="174" fontId="36" fillId="0" borderId="0" xfId="42" applyNumberFormat="1" applyFont="1" applyFill="1" applyAlignment="1">
      <alignment vertical="center"/>
    </xf>
    <xf numFmtId="174" fontId="36" fillId="0" borderId="0" xfId="42" applyNumberFormat="1" applyFont="1" applyAlignment="1">
      <alignment/>
    </xf>
    <xf numFmtId="174" fontId="37" fillId="0" borderId="0" xfId="42" applyNumberFormat="1" applyFont="1" applyAlignment="1">
      <alignment/>
    </xf>
    <xf numFmtId="174" fontId="38" fillId="0" borderId="0" xfId="42" applyNumberFormat="1" applyFont="1" applyAlignment="1">
      <alignment/>
    </xf>
    <xf numFmtId="174" fontId="36" fillId="0" borderId="0" xfId="42" applyNumberFormat="1" applyFont="1" applyAlignment="1">
      <alignment horizontal="center" vertical="center" wrapText="1"/>
    </xf>
    <xf numFmtId="174" fontId="39" fillId="0" borderId="0" xfId="42" applyNumberFormat="1" applyFont="1" applyAlignment="1">
      <alignment/>
    </xf>
    <xf numFmtId="174" fontId="39" fillId="24" borderId="0" xfId="42" applyNumberFormat="1" applyFont="1" applyFill="1" applyAlignment="1">
      <alignment/>
    </xf>
    <xf numFmtId="174" fontId="35" fillId="0" borderId="0" xfId="42" applyNumberFormat="1" applyFont="1" applyAlignment="1">
      <alignment/>
    </xf>
    <xf numFmtId="174" fontId="37" fillId="0" borderId="0" xfId="42" applyNumberFormat="1" applyFont="1" applyFill="1" applyAlignment="1">
      <alignment vertical="center"/>
    </xf>
    <xf numFmtId="174" fontId="40" fillId="0" borderId="0" xfId="42" applyNumberFormat="1" applyFont="1" applyAlignment="1">
      <alignment/>
    </xf>
    <xf numFmtId="174" fontId="40" fillId="0" borderId="0" xfId="42" applyNumberFormat="1" applyFont="1" applyFill="1" applyAlignment="1">
      <alignment/>
    </xf>
    <xf numFmtId="174" fontId="40" fillId="0" borderId="0" xfId="42" applyNumberFormat="1" applyFont="1" applyFill="1" applyAlignment="1">
      <alignment vertical="center"/>
    </xf>
    <xf numFmtId="174" fontId="41" fillId="24" borderId="0" xfId="42" applyNumberFormat="1" applyFont="1" applyFill="1" applyAlignment="1">
      <alignment/>
    </xf>
    <xf numFmtId="174" fontId="37" fillId="0" borderId="0" xfId="42" applyNumberFormat="1" applyFont="1" applyFill="1" applyAlignment="1">
      <alignment/>
    </xf>
    <xf numFmtId="174" fontId="36" fillId="0" borderId="0" xfId="42" applyNumberFormat="1" applyFont="1" applyFill="1" applyAlignment="1">
      <alignment vertical="center" wrapText="1"/>
    </xf>
    <xf numFmtId="174" fontId="2" fillId="0" borderId="0" xfId="42" applyNumberFormat="1" applyFont="1" applyAlignment="1">
      <alignment/>
    </xf>
    <xf numFmtId="174" fontId="15" fillId="0" borderId="0" xfId="42" applyNumberFormat="1" applyFont="1" applyAlignment="1">
      <alignment/>
    </xf>
    <xf numFmtId="174" fontId="15" fillId="24" borderId="0" xfId="42" applyNumberFormat="1" applyFont="1" applyFill="1" applyAlignment="1">
      <alignment/>
    </xf>
    <xf numFmtId="174" fontId="11" fillId="0" borderId="0" xfId="42" applyNumberFormat="1" applyFont="1" applyAlignment="1">
      <alignment/>
    </xf>
    <xf numFmtId="174" fontId="11" fillId="0" borderId="0" xfId="42" applyNumberFormat="1" applyFont="1" applyFill="1" applyAlignment="1">
      <alignment vertical="center"/>
    </xf>
    <xf numFmtId="174" fontId="11" fillId="0" borderId="0" xfId="42" applyNumberFormat="1" applyFont="1" applyFill="1" applyAlignment="1">
      <alignment/>
    </xf>
    <xf numFmtId="174" fontId="6" fillId="0" borderId="0" xfId="42" applyNumberFormat="1" applyFont="1" applyFill="1" applyAlignment="1">
      <alignment/>
    </xf>
    <xf numFmtId="174" fontId="42" fillId="0" borderId="0" xfId="42" applyNumberFormat="1" applyFont="1" applyAlignment="1">
      <alignment/>
    </xf>
    <xf numFmtId="174" fontId="6" fillId="26" borderId="12" xfId="42" applyNumberFormat="1" applyFont="1" applyFill="1" applyBorder="1" applyAlignment="1">
      <alignment horizontal="right" vertical="center" wrapText="1"/>
    </xf>
    <xf numFmtId="174" fontId="43" fillId="0" borderId="12" xfId="42" applyNumberFormat="1" applyFont="1" applyBorder="1" applyAlignment="1">
      <alignment horizontal="right" vertical="center" wrapText="1"/>
    </xf>
    <xf numFmtId="174" fontId="43" fillId="0" borderId="12" xfId="42" applyNumberFormat="1" applyFont="1" applyFill="1" applyBorder="1" applyAlignment="1">
      <alignment horizontal="right" vertical="center" wrapText="1"/>
    </xf>
    <xf numFmtId="174" fontId="12" fillId="25" borderId="12" xfId="42" applyNumberFormat="1" applyFont="1" applyFill="1" applyBorder="1" applyAlignment="1">
      <alignment horizontal="right" vertical="center" wrapText="1"/>
    </xf>
    <xf numFmtId="174" fontId="43" fillId="0" borderId="0" xfId="42" applyNumberFormat="1" applyFont="1" applyFill="1" applyAlignment="1">
      <alignment vertical="center"/>
    </xf>
    <xf numFmtId="43" fontId="42" fillId="0" borderId="0" xfId="42" applyNumberFormat="1" applyFont="1" applyAlignment="1">
      <alignment/>
    </xf>
    <xf numFmtId="174" fontId="12" fillId="26" borderId="12" xfId="42" applyNumberFormat="1" applyFont="1" applyFill="1" applyBorder="1" applyAlignment="1">
      <alignment horizontal="right" vertical="center" wrapText="1"/>
    </xf>
    <xf numFmtId="173" fontId="6" fillId="0" borderId="12" xfId="42" applyNumberFormat="1" applyFont="1" applyBorder="1" applyAlignment="1">
      <alignment horizontal="center" vertical="center" wrapText="1"/>
    </xf>
    <xf numFmtId="173" fontId="17" fillId="0" borderId="12" xfId="42" applyNumberFormat="1" applyFont="1" applyFill="1" applyBorder="1" applyAlignment="1">
      <alignment horizontal="right" vertical="center" wrapText="1"/>
    </xf>
    <xf numFmtId="173" fontId="11" fillId="0" borderId="12" xfId="42" applyNumberFormat="1" applyFont="1" applyFill="1" applyBorder="1" applyAlignment="1">
      <alignment horizontal="right" vertical="center" wrapText="1"/>
    </xf>
    <xf numFmtId="173" fontId="6" fillId="25" borderId="12" xfId="42" applyNumberFormat="1" applyFont="1" applyFill="1" applyBorder="1" applyAlignment="1">
      <alignment horizontal="right" vertical="center" wrapText="1"/>
    </xf>
    <xf numFmtId="43" fontId="6" fillId="0" borderId="0" xfId="42" applyFont="1" applyAlignment="1">
      <alignment/>
    </xf>
    <xf numFmtId="174" fontId="16" fillId="0" borderId="12" xfId="42" applyNumberFormat="1" applyFont="1" applyBorder="1" applyAlignment="1">
      <alignment horizontal="center" vertical="center" wrapText="1"/>
    </xf>
    <xf numFmtId="174" fontId="14" fillId="0" borderId="12" xfId="42" applyNumberFormat="1" applyFont="1" applyBorder="1" applyAlignment="1">
      <alignment horizontal="center" vertical="center" wrapText="1"/>
    </xf>
    <xf numFmtId="43" fontId="6" fillId="0" borderId="0" xfId="42" applyNumberFormat="1" applyFont="1" applyAlignment="1">
      <alignment/>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49" fontId="5" fillId="0" borderId="14" xfId="59" applyNumberFormat="1" applyFont="1" applyFill="1" applyBorder="1" applyAlignment="1">
      <alignment horizontal="center" vertical="center" wrapText="1"/>
      <protection/>
    </xf>
    <xf numFmtId="174" fontId="3" fillId="0" borderId="0" xfId="42" applyNumberFormat="1" applyFont="1" applyAlignment="1">
      <alignment horizontal="center"/>
    </xf>
    <xf numFmtId="174" fontId="3" fillId="0" borderId="0" xfId="42" applyNumberFormat="1" applyFont="1" applyBorder="1" applyAlignment="1">
      <alignment horizontal="center"/>
    </xf>
    <xf numFmtId="0" fontId="7" fillId="0" borderId="10" xfId="0" applyFont="1" applyBorder="1" applyAlignment="1">
      <alignment horizontal="center" vertical="center" wrapText="1"/>
    </xf>
    <xf numFmtId="0" fontId="20" fillId="0" borderId="15" xfId="0" applyFont="1" applyBorder="1" applyAlignment="1">
      <alignment horizontal="left" vertical="center" wrapText="1"/>
    </xf>
    <xf numFmtId="0" fontId="19" fillId="0" borderId="15" xfId="0" applyFont="1" applyBorder="1" applyAlignment="1">
      <alignment horizontal="left"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174" fontId="6" fillId="0" borderId="18" xfId="42" applyNumberFormat="1" applyFont="1" applyBorder="1" applyAlignment="1">
      <alignment horizontal="center" vertical="center" wrapText="1"/>
    </xf>
    <xf numFmtId="174" fontId="22" fillId="0" borderId="0" xfId="42" applyNumberFormat="1" applyFont="1" applyAlignment="1">
      <alignment horizontal="center" vertical="center" wrapText="1"/>
    </xf>
    <xf numFmtId="174" fontId="7" fillId="0" borderId="0" xfId="42" applyNumberFormat="1" applyFont="1" applyFill="1" applyAlignment="1">
      <alignment horizontal="center" vertical="center"/>
    </xf>
    <xf numFmtId="0" fontId="9" fillId="0" borderId="0" xfId="0" applyFont="1" applyAlignment="1">
      <alignment horizontal="center"/>
    </xf>
    <xf numFmtId="0" fontId="8" fillId="0" borderId="10" xfId="0" applyFont="1" applyBorder="1" applyAlignment="1">
      <alignment horizontal="center" vertical="center" wrapText="1"/>
    </xf>
    <xf numFmtId="174" fontId="26" fillId="0" borderId="0" xfId="0" applyNumberFormat="1" applyFont="1" applyFill="1" applyAlignment="1">
      <alignment/>
    </xf>
    <xf numFmtId="0" fontId="26" fillId="0" borderId="0" xfId="0" applyFont="1" applyFill="1" applyAlignment="1">
      <alignment/>
    </xf>
    <xf numFmtId="0" fontId="11" fillId="0" borderId="0" xfId="0" applyFont="1" applyBorder="1" applyAlignment="1">
      <alignment horizontal="center"/>
    </xf>
    <xf numFmtId="0" fontId="11" fillId="0" borderId="19" xfId="0" applyFont="1" applyBorder="1" applyAlignment="1">
      <alignment horizontal="center"/>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Bieu mau (CV )"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81"/>
  <sheetViews>
    <sheetView tabSelected="1"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17" sqref="D17"/>
    </sheetView>
  </sheetViews>
  <sheetFormatPr defaultColWidth="9.140625" defaultRowHeight="5.25" customHeight="1"/>
  <cols>
    <col min="1" max="1" width="4.421875" style="64" customWidth="1"/>
    <col min="2" max="2" width="5.8515625" style="64" customWidth="1"/>
    <col min="3" max="3" width="47.421875" style="5" customWidth="1"/>
    <col min="4" max="4" width="12.00390625" style="4" customWidth="1"/>
    <col min="5" max="5" width="9.8515625" style="4" customWidth="1"/>
    <col min="6" max="6" width="11.57421875" style="4" bestFit="1" customWidth="1"/>
    <col min="7" max="7" width="10.7109375" style="4" customWidth="1"/>
    <col min="8" max="8" width="9.421875" style="4" customWidth="1"/>
    <col min="9" max="9" width="9.8515625" style="4" customWidth="1"/>
    <col min="10" max="10" width="11.00390625" style="4" customWidth="1"/>
    <col min="11" max="11" width="11.7109375" style="4" customWidth="1"/>
    <col min="12" max="12" width="7.7109375" style="4" customWidth="1"/>
    <col min="13" max="13" width="10.00390625" style="7" customWidth="1"/>
    <col min="14" max="14" width="10.140625" style="57" customWidth="1"/>
    <col min="15" max="15" width="9.57421875" style="124" customWidth="1"/>
    <col min="16" max="16" width="17.28125" style="162" customWidth="1"/>
    <col min="17" max="17" width="14.28125" style="4" customWidth="1"/>
    <col min="18" max="18" width="12.28125" style="4" customWidth="1"/>
    <col min="19" max="16384" width="9.140625" style="4" customWidth="1"/>
  </cols>
  <sheetData>
    <row r="1" spans="1:16" s="3" customFormat="1" ht="18.75">
      <c r="A1" s="212" t="s">
        <v>368</v>
      </c>
      <c r="B1" s="212"/>
      <c r="C1" s="212"/>
      <c r="D1" s="212"/>
      <c r="E1" s="212"/>
      <c r="F1" s="212"/>
      <c r="G1" s="212"/>
      <c r="H1" s="212"/>
      <c r="I1" s="212"/>
      <c r="J1" s="212"/>
      <c r="K1" s="212"/>
      <c r="L1" s="212"/>
      <c r="M1" s="212"/>
      <c r="N1" s="57"/>
      <c r="O1" s="126"/>
      <c r="P1" s="161"/>
    </row>
    <row r="2" spans="1:14" ht="18.75">
      <c r="A2" s="212"/>
      <c r="B2" s="212"/>
      <c r="C2" s="212"/>
      <c r="D2" s="212"/>
      <c r="E2" s="212"/>
      <c r="F2" s="212"/>
      <c r="G2" s="212"/>
      <c r="H2" s="212"/>
      <c r="I2" s="212"/>
      <c r="J2" s="212"/>
      <c r="K2" s="212"/>
      <c r="L2" s="212"/>
      <c r="M2" s="212"/>
      <c r="N2" s="197">
        <f>J10/D10*100</f>
        <v>81.15325845263311</v>
      </c>
    </row>
    <row r="3" spans="1:16" s="1" customFormat="1" ht="15.75">
      <c r="A3" s="64"/>
      <c r="B3" s="64"/>
      <c r="C3" s="113"/>
      <c r="D3" s="214"/>
      <c r="E3" s="215"/>
      <c r="F3" s="89"/>
      <c r="G3" s="89"/>
      <c r="H3" s="202"/>
      <c r="I3" s="202"/>
      <c r="J3" s="216" t="s">
        <v>187</v>
      </c>
      <c r="K3" s="216"/>
      <c r="L3" s="216"/>
      <c r="M3" s="216"/>
      <c r="N3" s="175"/>
      <c r="O3" s="127"/>
      <c r="P3" s="163"/>
    </row>
    <row r="4" spans="8:11" ht="3.75" customHeight="1">
      <c r="H4" s="6"/>
      <c r="I4" s="6"/>
      <c r="J4" s="6"/>
      <c r="K4" s="6"/>
    </row>
    <row r="5" spans="1:16" s="10" customFormat="1" ht="14.25">
      <c r="A5" s="213" t="s">
        <v>0</v>
      </c>
      <c r="B5" s="206" t="s">
        <v>375</v>
      </c>
      <c r="C5" s="203" t="s">
        <v>87</v>
      </c>
      <c r="D5" s="203" t="s">
        <v>7</v>
      </c>
      <c r="E5" s="203"/>
      <c r="F5" s="203"/>
      <c r="G5" s="203"/>
      <c r="H5" s="203"/>
      <c r="I5" s="203"/>
      <c r="J5" s="203" t="s">
        <v>369</v>
      </c>
      <c r="K5" s="203"/>
      <c r="L5" s="203"/>
      <c r="M5" s="203" t="s">
        <v>370</v>
      </c>
      <c r="N5" s="209" t="s">
        <v>332</v>
      </c>
      <c r="O5" s="210" t="s">
        <v>333</v>
      </c>
      <c r="P5" s="164"/>
    </row>
    <row r="6" spans="1:16" s="10" customFormat="1" ht="14.25">
      <c r="A6" s="213"/>
      <c r="B6" s="207"/>
      <c r="C6" s="203"/>
      <c r="D6" s="203" t="s">
        <v>2</v>
      </c>
      <c r="E6" s="203" t="s">
        <v>1</v>
      </c>
      <c r="F6" s="203"/>
      <c r="G6" s="203"/>
      <c r="H6" s="203"/>
      <c r="I6" s="203"/>
      <c r="J6" s="203" t="s">
        <v>139</v>
      </c>
      <c r="K6" s="203" t="s">
        <v>140</v>
      </c>
      <c r="L6" s="203" t="s">
        <v>143</v>
      </c>
      <c r="M6" s="203"/>
      <c r="N6" s="209"/>
      <c r="O6" s="210"/>
      <c r="P6" s="164"/>
    </row>
    <row r="7" spans="1:16" s="10" customFormat="1" ht="42.75">
      <c r="A7" s="213"/>
      <c r="B7" s="208"/>
      <c r="C7" s="203"/>
      <c r="D7" s="203"/>
      <c r="E7" s="9" t="s">
        <v>141</v>
      </c>
      <c r="F7" s="9" t="s">
        <v>269</v>
      </c>
      <c r="G7" s="9" t="s">
        <v>270</v>
      </c>
      <c r="H7" s="9" t="s">
        <v>225</v>
      </c>
      <c r="I7" s="9" t="s">
        <v>205</v>
      </c>
      <c r="J7" s="203"/>
      <c r="K7" s="203"/>
      <c r="L7" s="203"/>
      <c r="M7" s="203"/>
      <c r="N7" s="209"/>
      <c r="O7" s="210"/>
      <c r="P7" s="164"/>
    </row>
    <row r="8" spans="1:17" ht="15">
      <c r="A8" s="65"/>
      <c r="B8" s="65"/>
      <c r="C8" s="11"/>
      <c r="D8" s="11">
        <v>1</v>
      </c>
      <c r="E8" s="11">
        <v>2</v>
      </c>
      <c r="F8" s="11">
        <v>3</v>
      </c>
      <c r="G8" s="11">
        <v>4</v>
      </c>
      <c r="H8" s="11">
        <v>5</v>
      </c>
      <c r="I8" s="11">
        <v>6</v>
      </c>
      <c r="J8" s="11">
        <v>6</v>
      </c>
      <c r="K8" s="11">
        <v>7</v>
      </c>
      <c r="L8" s="11">
        <v>8</v>
      </c>
      <c r="M8" s="11">
        <v>12</v>
      </c>
      <c r="Q8" s="12"/>
    </row>
    <row r="9" spans="1:17" ht="15">
      <c r="A9" s="65"/>
      <c r="B9" s="65"/>
      <c r="C9" s="11"/>
      <c r="D9" s="11"/>
      <c r="E9" s="11"/>
      <c r="F9" s="11"/>
      <c r="G9" s="11"/>
      <c r="H9" s="11"/>
      <c r="I9" s="11"/>
      <c r="J9" s="11"/>
      <c r="K9" s="11"/>
      <c r="L9" s="11"/>
      <c r="M9" s="11"/>
      <c r="Q9" s="12"/>
    </row>
    <row r="10" spans="1:16" s="17" customFormat="1" ht="14.25">
      <c r="A10" s="66"/>
      <c r="B10" s="66"/>
      <c r="C10" s="13" t="s">
        <v>49</v>
      </c>
      <c r="D10" s="14">
        <f aca="true" t="shared" si="0" ref="D10:K10">D11+D256</f>
        <v>1365817</v>
      </c>
      <c r="E10" s="14">
        <f t="shared" si="0"/>
        <v>325373</v>
      </c>
      <c r="F10" s="14">
        <f t="shared" si="0"/>
        <v>268847</v>
      </c>
      <c r="G10" s="14">
        <f t="shared" si="0"/>
        <v>244727</v>
      </c>
      <c r="H10" s="14">
        <f t="shared" si="0"/>
        <v>298421</v>
      </c>
      <c r="I10" s="14">
        <f t="shared" si="0"/>
        <v>228449</v>
      </c>
      <c r="J10" s="14">
        <f t="shared" si="0"/>
        <v>1108405</v>
      </c>
      <c r="K10" s="14">
        <f t="shared" si="0"/>
        <v>1207473</v>
      </c>
      <c r="L10" s="15">
        <f>K10/D10*100</f>
        <v>88.40664598551636</v>
      </c>
      <c r="M10" s="14">
        <f>M11+M256</f>
        <v>155758.33281226395</v>
      </c>
      <c r="N10" s="182">
        <f>SUM(N15:N266)</f>
        <v>265992</v>
      </c>
      <c r="O10" s="182">
        <f>SUM(O15:O266)</f>
        <v>227583</v>
      </c>
      <c r="P10" s="188">
        <f>O10/I10*100</f>
        <v>99.62092195632286</v>
      </c>
    </row>
    <row r="11" spans="1:16" s="17" customFormat="1" ht="15">
      <c r="A11" s="66" t="s">
        <v>10</v>
      </c>
      <c r="B11" s="66"/>
      <c r="C11" s="13" t="s">
        <v>11</v>
      </c>
      <c r="D11" s="14">
        <f aca="true" t="shared" si="1" ref="D11:K11">D12+D13+D23+D55+D76+D80+D104+D114+D125+D134+D143+D148</f>
        <v>1023317</v>
      </c>
      <c r="E11" s="14">
        <f t="shared" si="1"/>
        <v>175873</v>
      </c>
      <c r="F11" s="14">
        <f t="shared" si="1"/>
        <v>75847</v>
      </c>
      <c r="G11" s="14">
        <f t="shared" si="1"/>
        <v>244727</v>
      </c>
      <c r="H11" s="14">
        <f t="shared" si="1"/>
        <v>298421</v>
      </c>
      <c r="I11" s="14">
        <f t="shared" si="1"/>
        <v>228449</v>
      </c>
      <c r="J11" s="14">
        <f t="shared" si="1"/>
        <v>801196</v>
      </c>
      <c r="K11" s="14">
        <f t="shared" si="1"/>
        <v>899046</v>
      </c>
      <c r="L11" s="15">
        <f>K11/D11*100</f>
        <v>87.85606024330681</v>
      </c>
      <c r="M11" s="14">
        <f>M12+M13+M23+M55+M76+M80+M104+M114+M125+M134+M143+M148</f>
        <v>121685.33281226395</v>
      </c>
      <c r="N11" s="176"/>
      <c r="O11" s="128"/>
      <c r="P11" s="165"/>
    </row>
    <row r="12" spans="1:16" s="22" customFormat="1" ht="15">
      <c r="A12" s="110" t="s">
        <v>13</v>
      </c>
      <c r="B12" s="110"/>
      <c r="C12" s="111" t="s">
        <v>90</v>
      </c>
      <c r="D12" s="101"/>
      <c r="E12" s="101"/>
      <c r="F12" s="101"/>
      <c r="G12" s="101"/>
      <c r="H12" s="112"/>
      <c r="I12" s="112"/>
      <c r="J12" s="19"/>
      <c r="K12" s="19"/>
      <c r="L12" s="21"/>
      <c r="M12" s="19"/>
      <c r="N12" s="177"/>
      <c r="O12" s="129"/>
      <c r="P12" s="166"/>
    </row>
    <row r="13" spans="1:16" s="22" customFormat="1" ht="16.5">
      <c r="A13" s="67" t="s">
        <v>14</v>
      </c>
      <c r="B13" s="67"/>
      <c r="C13" s="18" t="s">
        <v>335</v>
      </c>
      <c r="D13" s="27">
        <f aca="true" t="shared" si="2" ref="D13:K13">D14+D17+D21</f>
        <v>38480</v>
      </c>
      <c r="E13" s="27">
        <f t="shared" si="2"/>
        <v>6000</v>
      </c>
      <c r="F13" s="27">
        <f t="shared" si="2"/>
        <v>0</v>
      </c>
      <c r="G13" s="27">
        <f t="shared" si="2"/>
        <v>0</v>
      </c>
      <c r="H13" s="27">
        <f t="shared" si="2"/>
        <v>32480</v>
      </c>
      <c r="I13" s="27">
        <f t="shared" si="2"/>
        <v>0</v>
      </c>
      <c r="J13" s="27">
        <f t="shared" si="2"/>
        <v>34911</v>
      </c>
      <c r="K13" s="27">
        <f t="shared" si="2"/>
        <v>37639</v>
      </c>
      <c r="L13" s="20">
        <f>K13/D13*100</f>
        <v>97.81444906444906</v>
      </c>
      <c r="M13" s="27">
        <f>M14+M17+M21</f>
        <v>841</v>
      </c>
      <c r="N13" s="177"/>
      <c r="O13" s="129"/>
      <c r="P13" s="166"/>
    </row>
    <row r="14" spans="1:16" s="32" customFormat="1" ht="15">
      <c r="A14" s="69">
        <v>1</v>
      </c>
      <c r="B14" s="69"/>
      <c r="C14" s="28" t="s">
        <v>96</v>
      </c>
      <c r="D14" s="29">
        <f aca="true" t="shared" si="3" ref="D14:K14">SUM(D15:D16)</f>
        <v>11200</v>
      </c>
      <c r="E14" s="29">
        <f t="shared" si="3"/>
        <v>2000</v>
      </c>
      <c r="F14" s="29">
        <f t="shared" si="3"/>
        <v>0</v>
      </c>
      <c r="G14" s="29">
        <f t="shared" si="3"/>
        <v>0</v>
      </c>
      <c r="H14" s="29">
        <f t="shared" si="3"/>
        <v>9200</v>
      </c>
      <c r="I14" s="29">
        <f t="shared" si="3"/>
        <v>0</v>
      </c>
      <c r="J14" s="29">
        <f t="shared" si="3"/>
        <v>8469</v>
      </c>
      <c r="K14" s="29">
        <f t="shared" si="3"/>
        <v>11197</v>
      </c>
      <c r="L14" s="30">
        <f>K14/D14*100</f>
        <v>99.97321428571428</v>
      </c>
      <c r="M14" s="29">
        <f>SUM(M15:M16)</f>
        <v>3</v>
      </c>
      <c r="N14" s="178"/>
      <c r="O14" s="130"/>
      <c r="P14" s="167"/>
    </row>
    <row r="15" spans="1:13" ht="45">
      <c r="A15" s="68" t="s">
        <v>55</v>
      </c>
      <c r="B15" s="68"/>
      <c r="C15" s="33" t="s">
        <v>48</v>
      </c>
      <c r="D15" s="24">
        <f>SUM(E15:I15)</f>
        <v>2000</v>
      </c>
      <c r="E15" s="34">
        <v>2000</v>
      </c>
      <c r="F15" s="34"/>
      <c r="G15" s="34"/>
      <c r="H15" s="26"/>
      <c r="I15" s="26"/>
      <c r="J15" s="155">
        <v>2000</v>
      </c>
      <c r="K15" s="155">
        <v>2000</v>
      </c>
      <c r="L15" s="190"/>
      <c r="M15" s="26">
        <f aca="true" t="shared" si="4" ref="M15:M20">D15-K15</f>
        <v>0</v>
      </c>
    </row>
    <row r="16" spans="1:16" s="38" customFormat="1" ht="30">
      <c r="A16" s="70" t="s">
        <v>56</v>
      </c>
      <c r="B16" s="70"/>
      <c r="C16" s="35" t="s">
        <v>298</v>
      </c>
      <c r="D16" s="24">
        <f>SUM(E16:I16)</f>
        <v>9200</v>
      </c>
      <c r="E16" s="34"/>
      <c r="F16" s="34"/>
      <c r="G16" s="34"/>
      <c r="H16" s="34">
        <v>9200</v>
      </c>
      <c r="I16" s="34"/>
      <c r="J16" s="150">
        <v>6469</v>
      </c>
      <c r="K16" s="150">
        <v>9197</v>
      </c>
      <c r="L16" s="36"/>
      <c r="M16" s="26">
        <f t="shared" si="4"/>
        <v>3</v>
      </c>
      <c r="N16" s="151">
        <f>K16</f>
        <v>9197</v>
      </c>
      <c r="O16" s="131"/>
      <c r="P16" s="168"/>
    </row>
    <row r="17" spans="1:16" s="41" customFormat="1" ht="15">
      <c r="A17" s="71" t="s">
        <v>58</v>
      </c>
      <c r="B17" s="71"/>
      <c r="C17" s="39" t="s">
        <v>131</v>
      </c>
      <c r="D17" s="29">
        <f aca="true" t="shared" si="5" ref="D17:K17">SUM(D18:D20)</f>
        <v>23280</v>
      </c>
      <c r="E17" s="29">
        <f t="shared" si="5"/>
        <v>0</v>
      </c>
      <c r="F17" s="29">
        <f t="shared" si="5"/>
        <v>0</v>
      </c>
      <c r="G17" s="29">
        <f t="shared" si="5"/>
        <v>0</v>
      </c>
      <c r="H17" s="29">
        <f t="shared" si="5"/>
        <v>23280</v>
      </c>
      <c r="I17" s="29">
        <f t="shared" si="5"/>
        <v>0</v>
      </c>
      <c r="J17" s="29">
        <f t="shared" si="5"/>
        <v>22442</v>
      </c>
      <c r="K17" s="29">
        <f t="shared" si="5"/>
        <v>22442</v>
      </c>
      <c r="L17" s="30">
        <f>K17/D17*100</f>
        <v>96.40034364261169</v>
      </c>
      <c r="M17" s="82">
        <f t="shared" si="4"/>
        <v>838</v>
      </c>
      <c r="N17" s="179"/>
      <c r="O17" s="132"/>
      <c r="P17" s="159"/>
    </row>
    <row r="18" spans="1:16" s="42" customFormat="1" ht="30">
      <c r="A18" s="70" t="s">
        <v>84</v>
      </c>
      <c r="B18" s="70"/>
      <c r="C18" s="35" t="s">
        <v>74</v>
      </c>
      <c r="D18" s="24">
        <v>6707</v>
      </c>
      <c r="E18" s="34"/>
      <c r="F18" s="34"/>
      <c r="G18" s="34"/>
      <c r="H18" s="34">
        <v>11000</v>
      </c>
      <c r="I18" s="34"/>
      <c r="J18" s="150">
        <v>6707</v>
      </c>
      <c r="K18" s="150">
        <v>6707</v>
      </c>
      <c r="L18" s="36"/>
      <c r="M18" s="26">
        <f t="shared" si="4"/>
        <v>0</v>
      </c>
      <c r="N18" s="151">
        <f>J18</f>
        <v>6707</v>
      </c>
      <c r="O18" s="133"/>
      <c r="P18" s="160"/>
    </row>
    <row r="19" spans="1:16" s="42" customFormat="1" ht="15">
      <c r="A19" s="70" t="s">
        <v>85</v>
      </c>
      <c r="B19" s="70"/>
      <c r="C19" s="35" t="s">
        <v>297</v>
      </c>
      <c r="D19" s="24">
        <f>SUM(E19:I19)</f>
        <v>7280</v>
      </c>
      <c r="E19" s="34"/>
      <c r="F19" s="34"/>
      <c r="G19" s="34"/>
      <c r="H19" s="34">
        <v>7280</v>
      </c>
      <c r="I19" s="34"/>
      <c r="J19" s="150">
        <v>6442</v>
      </c>
      <c r="K19" s="150">
        <v>6442</v>
      </c>
      <c r="L19" s="36"/>
      <c r="M19" s="26">
        <f t="shared" si="4"/>
        <v>838</v>
      </c>
      <c r="N19" s="151">
        <f>J19</f>
        <v>6442</v>
      </c>
      <c r="O19" s="133"/>
      <c r="P19" s="160"/>
    </row>
    <row r="20" spans="1:16" s="42" customFormat="1" ht="15">
      <c r="A20" s="70" t="s">
        <v>86</v>
      </c>
      <c r="B20" s="70"/>
      <c r="C20" s="35" t="s">
        <v>194</v>
      </c>
      <c r="D20" s="24">
        <v>9293</v>
      </c>
      <c r="E20" s="34"/>
      <c r="F20" s="34"/>
      <c r="G20" s="34"/>
      <c r="H20" s="34">
        <v>5000</v>
      </c>
      <c r="I20" s="34"/>
      <c r="J20" s="150">
        <v>9293</v>
      </c>
      <c r="K20" s="150">
        <v>9293</v>
      </c>
      <c r="L20" s="36"/>
      <c r="M20" s="26">
        <f t="shared" si="4"/>
        <v>0</v>
      </c>
      <c r="N20" s="151">
        <f>J20</f>
        <v>9293</v>
      </c>
      <c r="O20" s="133"/>
      <c r="P20" s="160"/>
    </row>
    <row r="21" spans="1:16" s="44" customFormat="1" ht="15">
      <c r="A21" s="71" t="s">
        <v>251</v>
      </c>
      <c r="B21" s="71"/>
      <c r="C21" s="39" t="s">
        <v>252</v>
      </c>
      <c r="D21" s="29">
        <f aca="true" t="shared" si="6" ref="D21:K21">D22</f>
        <v>4000</v>
      </c>
      <c r="E21" s="29">
        <f t="shared" si="6"/>
        <v>4000</v>
      </c>
      <c r="F21" s="29">
        <f t="shared" si="6"/>
        <v>0</v>
      </c>
      <c r="G21" s="29">
        <f t="shared" si="6"/>
        <v>0</v>
      </c>
      <c r="H21" s="29">
        <f t="shared" si="6"/>
        <v>0</v>
      </c>
      <c r="I21" s="29">
        <f t="shared" si="6"/>
        <v>0</v>
      </c>
      <c r="J21" s="29">
        <f t="shared" si="6"/>
        <v>4000</v>
      </c>
      <c r="K21" s="29">
        <f t="shared" si="6"/>
        <v>4000</v>
      </c>
      <c r="L21" s="191"/>
      <c r="M21" s="82">
        <v>0</v>
      </c>
      <c r="N21" s="179"/>
      <c r="O21" s="132"/>
      <c r="P21" s="159"/>
    </row>
    <row r="22" spans="1:16" s="38" customFormat="1" ht="30">
      <c r="A22" s="70"/>
      <c r="B22" s="70"/>
      <c r="C22" s="35" t="s">
        <v>253</v>
      </c>
      <c r="D22" s="24">
        <f>E22</f>
        <v>4000</v>
      </c>
      <c r="E22" s="34">
        <v>4000</v>
      </c>
      <c r="F22" s="34"/>
      <c r="G22" s="34"/>
      <c r="H22" s="34"/>
      <c r="I22" s="34"/>
      <c r="J22" s="150">
        <v>4000</v>
      </c>
      <c r="K22" s="150">
        <v>4000</v>
      </c>
      <c r="L22" s="36"/>
      <c r="M22" s="26">
        <f>D22-K22</f>
        <v>0</v>
      </c>
      <c r="N22" s="61"/>
      <c r="O22" s="131"/>
      <c r="P22" s="168"/>
    </row>
    <row r="23" spans="1:16" s="22" customFormat="1" ht="21.75" customHeight="1">
      <c r="A23" s="67" t="s">
        <v>15</v>
      </c>
      <c r="B23" s="67"/>
      <c r="C23" s="18" t="s">
        <v>91</v>
      </c>
      <c r="D23" s="27">
        <f aca="true" t="shared" si="7" ref="D23:I23">D24+D49+D54</f>
        <v>119074</v>
      </c>
      <c r="E23" s="27">
        <f t="shared" si="7"/>
        <v>14793</v>
      </c>
      <c r="F23" s="27">
        <f t="shared" si="7"/>
        <v>0</v>
      </c>
      <c r="G23" s="27">
        <f t="shared" si="7"/>
        <v>0</v>
      </c>
      <c r="H23" s="27">
        <f t="shared" si="7"/>
        <v>55381</v>
      </c>
      <c r="I23" s="27">
        <f t="shared" si="7"/>
        <v>48900</v>
      </c>
      <c r="J23" s="27">
        <f>J24+J49</f>
        <v>86269</v>
      </c>
      <c r="K23" s="27">
        <f>K24+K49</f>
        <v>110783</v>
      </c>
      <c r="L23" s="20">
        <f>K23/D23*100</f>
        <v>93.03710297798008</v>
      </c>
      <c r="M23" s="195">
        <f>D23-K23</f>
        <v>8291</v>
      </c>
      <c r="N23" s="177"/>
      <c r="O23" s="129"/>
      <c r="P23" s="166"/>
    </row>
    <row r="24" spans="1:16" s="32" customFormat="1" ht="15">
      <c r="A24" s="69">
        <v>1</v>
      </c>
      <c r="B24" s="69"/>
      <c r="C24" s="28" t="s">
        <v>92</v>
      </c>
      <c r="D24" s="29">
        <f aca="true" t="shared" si="8" ref="D24:K24">SUM(D25:D37)</f>
        <v>107846</v>
      </c>
      <c r="E24" s="29">
        <f t="shared" si="8"/>
        <v>12793</v>
      </c>
      <c r="F24" s="29">
        <f t="shared" si="8"/>
        <v>0</v>
      </c>
      <c r="G24" s="29">
        <f t="shared" si="8"/>
        <v>0</v>
      </c>
      <c r="H24" s="29">
        <f t="shared" si="8"/>
        <v>46153</v>
      </c>
      <c r="I24" s="29">
        <f t="shared" si="8"/>
        <v>48900</v>
      </c>
      <c r="J24" s="29">
        <f t="shared" si="8"/>
        <v>77117</v>
      </c>
      <c r="K24" s="29">
        <f t="shared" si="8"/>
        <v>101609</v>
      </c>
      <c r="L24" s="30">
        <f>K24/D24*100</f>
        <v>94.21675351890659</v>
      </c>
      <c r="M24" s="82">
        <f>D24-K24</f>
        <v>6237</v>
      </c>
      <c r="N24" s="178"/>
      <c r="O24" s="130"/>
      <c r="P24" s="167"/>
    </row>
    <row r="25" spans="1:13" ht="30">
      <c r="A25" s="68" t="s">
        <v>55</v>
      </c>
      <c r="B25" s="68"/>
      <c r="C25" s="43" t="s">
        <v>5</v>
      </c>
      <c r="D25" s="114">
        <f aca="true" t="shared" si="9" ref="D25:D36">SUM(E25:I25)</f>
        <v>1500</v>
      </c>
      <c r="E25" s="115">
        <v>1500</v>
      </c>
      <c r="F25" s="34"/>
      <c r="G25" s="34"/>
      <c r="H25" s="24"/>
      <c r="I25" s="24"/>
      <c r="J25" s="149">
        <v>1200</v>
      </c>
      <c r="K25" s="149">
        <v>1200</v>
      </c>
      <c r="L25" s="25"/>
      <c r="M25" s="26">
        <f>D25-K25</f>
        <v>300</v>
      </c>
    </row>
    <row r="26" spans="1:13" ht="15">
      <c r="A26" s="68" t="s">
        <v>56</v>
      </c>
      <c r="B26" s="68"/>
      <c r="C26" s="43" t="s">
        <v>6</v>
      </c>
      <c r="D26" s="24">
        <f t="shared" si="9"/>
        <v>3000</v>
      </c>
      <c r="E26" s="34">
        <v>3000</v>
      </c>
      <c r="F26" s="34"/>
      <c r="G26" s="34"/>
      <c r="H26" s="24"/>
      <c r="I26" s="24"/>
      <c r="J26" s="149">
        <v>2221</v>
      </c>
      <c r="K26" s="149">
        <v>2221</v>
      </c>
      <c r="L26" s="25"/>
      <c r="M26" s="26">
        <f aca="true" t="shared" si="10" ref="M26:M37">D26-K26</f>
        <v>779</v>
      </c>
    </row>
    <row r="27" spans="1:13" ht="15">
      <c r="A27" s="68" t="s">
        <v>81</v>
      </c>
      <c r="B27" s="68"/>
      <c r="C27" s="43" t="s">
        <v>271</v>
      </c>
      <c r="D27" s="24">
        <f t="shared" si="9"/>
        <v>530</v>
      </c>
      <c r="E27" s="34">
        <v>530</v>
      </c>
      <c r="F27" s="34"/>
      <c r="G27" s="34"/>
      <c r="H27" s="24"/>
      <c r="I27" s="24"/>
      <c r="J27" s="149">
        <v>508</v>
      </c>
      <c r="K27" s="149">
        <v>516</v>
      </c>
      <c r="L27" s="25"/>
      <c r="M27" s="26">
        <f t="shared" si="10"/>
        <v>14</v>
      </c>
    </row>
    <row r="28" spans="1:15" ht="15">
      <c r="A28" s="68" t="s">
        <v>82</v>
      </c>
      <c r="B28" s="68"/>
      <c r="C28" s="43" t="s">
        <v>21</v>
      </c>
      <c r="D28" s="114">
        <f t="shared" si="9"/>
        <v>13400</v>
      </c>
      <c r="E28" s="34">
        <v>5000</v>
      </c>
      <c r="F28" s="34"/>
      <c r="G28" s="34"/>
      <c r="H28" s="24"/>
      <c r="I28" s="115">
        <v>8400</v>
      </c>
      <c r="J28" s="149">
        <f>4318+5923</f>
        <v>10241</v>
      </c>
      <c r="K28" s="149">
        <f>5000+8400</f>
        <v>13400</v>
      </c>
      <c r="L28" s="25"/>
      <c r="M28" s="26">
        <f t="shared" si="10"/>
        <v>0</v>
      </c>
      <c r="O28" s="152">
        <v>8400</v>
      </c>
    </row>
    <row r="29" spans="1:16" s="42" customFormat="1" ht="30">
      <c r="A29" s="68" t="s">
        <v>83</v>
      </c>
      <c r="B29" s="68"/>
      <c r="C29" s="35" t="s">
        <v>67</v>
      </c>
      <c r="D29" s="24">
        <f t="shared" si="9"/>
        <v>4604</v>
      </c>
      <c r="E29" s="34"/>
      <c r="F29" s="34"/>
      <c r="G29" s="34"/>
      <c r="H29" s="34">
        <v>4604</v>
      </c>
      <c r="I29" s="34"/>
      <c r="J29" s="150">
        <v>4284</v>
      </c>
      <c r="K29" s="150">
        <v>4335</v>
      </c>
      <c r="L29" s="36"/>
      <c r="M29" s="26">
        <f t="shared" si="10"/>
        <v>269</v>
      </c>
      <c r="N29" s="151">
        <f>K29</f>
        <v>4335</v>
      </c>
      <c r="O29" s="133"/>
      <c r="P29" s="160"/>
    </row>
    <row r="30" spans="1:16" s="42" customFormat="1" ht="15">
      <c r="A30" s="68" t="s">
        <v>145</v>
      </c>
      <c r="B30" s="68"/>
      <c r="C30" s="35" t="s">
        <v>272</v>
      </c>
      <c r="D30" s="24">
        <f t="shared" si="9"/>
        <v>1018</v>
      </c>
      <c r="E30" s="34">
        <v>970</v>
      </c>
      <c r="F30" s="34"/>
      <c r="G30" s="34"/>
      <c r="H30" s="34">
        <v>48</v>
      </c>
      <c r="I30" s="34"/>
      <c r="J30" s="150">
        <v>962</v>
      </c>
      <c r="K30" s="150">
        <v>962</v>
      </c>
      <c r="L30" s="36"/>
      <c r="M30" s="26">
        <f t="shared" si="10"/>
        <v>56</v>
      </c>
      <c r="N30" s="61"/>
      <c r="O30" s="133"/>
      <c r="P30" s="160"/>
    </row>
    <row r="31" spans="1:15" ht="15">
      <c r="A31" s="68" t="s">
        <v>148</v>
      </c>
      <c r="B31" s="68"/>
      <c r="C31" s="43" t="s">
        <v>192</v>
      </c>
      <c r="D31" s="24">
        <f t="shared" si="9"/>
        <v>38000</v>
      </c>
      <c r="E31" s="34"/>
      <c r="F31" s="34"/>
      <c r="G31" s="34"/>
      <c r="H31" s="24">
        <v>6000</v>
      </c>
      <c r="I31" s="183">
        <v>32000</v>
      </c>
      <c r="J31" s="149">
        <f>6000+21848</f>
        <v>27848</v>
      </c>
      <c r="K31" s="149">
        <f>6000+32000</f>
        <v>38000</v>
      </c>
      <c r="L31" s="25"/>
      <c r="M31" s="26">
        <f t="shared" si="10"/>
        <v>0</v>
      </c>
      <c r="N31" s="152">
        <v>6000</v>
      </c>
      <c r="O31" s="152">
        <v>32000</v>
      </c>
    </row>
    <row r="32" spans="1:14" ht="45">
      <c r="A32" s="68" t="s">
        <v>149</v>
      </c>
      <c r="B32" s="68"/>
      <c r="C32" s="43" t="s">
        <v>193</v>
      </c>
      <c r="D32" s="24">
        <f t="shared" si="9"/>
        <v>6000</v>
      </c>
      <c r="E32" s="34"/>
      <c r="F32" s="34"/>
      <c r="G32" s="34"/>
      <c r="H32" s="24">
        <v>6000</v>
      </c>
      <c r="I32" s="24"/>
      <c r="J32" s="149">
        <v>1218</v>
      </c>
      <c r="K32" s="149">
        <v>6000</v>
      </c>
      <c r="L32" s="25"/>
      <c r="M32" s="26">
        <f t="shared" si="10"/>
        <v>0</v>
      </c>
      <c r="N32" s="152">
        <f>K32</f>
        <v>6000</v>
      </c>
    </row>
    <row r="33" spans="1:15" ht="15">
      <c r="A33" s="68" t="s">
        <v>150</v>
      </c>
      <c r="B33" s="68"/>
      <c r="C33" s="43" t="s">
        <v>264</v>
      </c>
      <c r="D33" s="114">
        <f t="shared" si="9"/>
        <v>8500</v>
      </c>
      <c r="E33" s="102"/>
      <c r="F33" s="102"/>
      <c r="G33" s="102"/>
      <c r="H33" s="103"/>
      <c r="I33" s="189">
        <v>8500</v>
      </c>
      <c r="J33" s="149">
        <v>4643</v>
      </c>
      <c r="K33" s="149">
        <v>8500</v>
      </c>
      <c r="L33" s="25"/>
      <c r="M33" s="26">
        <f t="shared" si="10"/>
        <v>0</v>
      </c>
      <c r="N33" s="152"/>
      <c r="O33" s="152">
        <f>K33</f>
        <v>8500</v>
      </c>
    </row>
    <row r="34" spans="1:16" s="117" customFormat="1" ht="30">
      <c r="A34" s="108" t="s">
        <v>151</v>
      </c>
      <c r="B34" s="108"/>
      <c r="C34" s="118" t="s">
        <v>326</v>
      </c>
      <c r="D34" s="103">
        <f t="shared" si="9"/>
        <v>7000</v>
      </c>
      <c r="E34" s="102"/>
      <c r="F34" s="102"/>
      <c r="G34" s="102"/>
      <c r="H34" s="103">
        <v>7000</v>
      </c>
      <c r="I34" s="103"/>
      <c r="J34" s="24">
        <v>288</v>
      </c>
      <c r="K34" s="24">
        <v>2667</v>
      </c>
      <c r="L34" s="25"/>
      <c r="M34" s="26">
        <f t="shared" si="10"/>
        <v>4333</v>
      </c>
      <c r="N34" s="152">
        <f>K34</f>
        <v>2667</v>
      </c>
      <c r="O34" s="124"/>
      <c r="P34" s="162"/>
    </row>
    <row r="35" spans="1:16" s="156" customFormat="1" ht="15">
      <c r="A35" s="147" t="s">
        <v>152</v>
      </c>
      <c r="B35" s="147"/>
      <c r="C35" s="157" t="s">
        <v>349</v>
      </c>
      <c r="D35" s="149">
        <f t="shared" si="9"/>
        <v>1793</v>
      </c>
      <c r="E35" s="150">
        <v>1793</v>
      </c>
      <c r="F35" s="150"/>
      <c r="G35" s="150"/>
      <c r="H35" s="149"/>
      <c r="I35" s="149"/>
      <c r="J35" s="149">
        <v>2760</v>
      </c>
      <c r="K35" s="149">
        <v>2864</v>
      </c>
      <c r="L35" s="25"/>
      <c r="M35" s="26">
        <f t="shared" si="10"/>
        <v>-1071</v>
      </c>
      <c r="N35" s="57"/>
      <c r="O35" s="152"/>
      <c r="P35" s="162"/>
    </row>
    <row r="36" spans="1:16" s="156" customFormat="1" ht="15">
      <c r="A36" s="147" t="s">
        <v>240</v>
      </c>
      <c r="B36" s="147"/>
      <c r="C36" s="157" t="s">
        <v>350</v>
      </c>
      <c r="D36" s="149">
        <f t="shared" si="9"/>
        <v>2000</v>
      </c>
      <c r="E36" s="150"/>
      <c r="F36" s="150"/>
      <c r="G36" s="150"/>
      <c r="H36" s="149">
        <v>2000</v>
      </c>
      <c r="I36" s="149"/>
      <c r="J36" s="149">
        <v>727</v>
      </c>
      <c r="K36" s="149">
        <v>727</v>
      </c>
      <c r="L36" s="25"/>
      <c r="M36" s="26">
        <f t="shared" si="10"/>
        <v>1273</v>
      </c>
      <c r="N36" s="57"/>
      <c r="O36" s="152"/>
      <c r="P36" s="162"/>
    </row>
    <row r="37" spans="1:13" ht="15">
      <c r="A37" s="68" t="s">
        <v>241</v>
      </c>
      <c r="B37" s="68"/>
      <c r="C37" s="43" t="s">
        <v>238</v>
      </c>
      <c r="D37" s="24">
        <f aca="true" t="shared" si="11" ref="D37:K37">SUM(D38:D48)</f>
        <v>20501</v>
      </c>
      <c r="E37" s="24">
        <f t="shared" si="11"/>
        <v>0</v>
      </c>
      <c r="F37" s="24"/>
      <c r="G37" s="24"/>
      <c r="H37" s="24">
        <f t="shared" si="11"/>
        <v>20501</v>
      </c>
      <c r="I37" s="24">
        <f t="shared" si="11"/>
        <v>0</v>
      </c>
      <c r="J37" s="24">
        <f t="shared" si="11"/>
        <v>20217</v>
      </c>
      <c r="K37" s="24">
        <f t="shared" si="11"/>
        <v>20217</v>
      </c>
      <c r="L37" s="25"/>
      <c r="M37" s="26">
        <f t="shared" si="10"/>
        <v>284</v>
      </c>
    </row>
    <row r="38" spans="1:16" s="50" customFormat="1" ht="15">
      <c r="A38" s="78" t="s">
        <v>239</v>
      </c>
      <c r="B38" s="78"/>
      <c r="C38" s="79" t="s">
        <v>228</v>
      </c>
      <c r="D38" s="80">
        <f>H38</f>
        <v>500</v>
      </c>
      <c r="E38" s="98"/>
      <c r="F38" s="98"/>
      <c r="G38" s="98"/>
      <c r="H38" s="80">
        <v>500</v>
      </c>
      <c r="I38" s="80"/>
      <c r="J38" s="184">
        <v>500</v>
      </c>
      <c r="K38" s="185">
        <v>500</v>
      </c>
      <c r="L38" s="81"/>
      <c r="M38" s="83"/>
      <c r="N38" s="178">
        <f>K38</f>
        <v>500</v>
      </c>
      <c r="O38" s="134"/>
      <c r="P38" s="169"/>
    </row>
    <row r="39" spans="1:16" s="50" customFormat="1" ht="30">
      <c r="A39" s="78" t="s">
        <v>239</v>
      </c>
      <c r="B39" s="78"/>
      <c r="C39" s="79" t="s">
        <v>229</v>
      </c>
      <c r="D39" s="80">
        <f aca="true" t="shared" si="12" ref="D39:D48">H39</f>
        <v>1820</v>
      </c>
      <c r="E39" s="98"/>
      <c r="F39" s="98"/>
      <c r="G39" s="98"/>
      <c r="H39" s="98">
        <v>1820</v>
      </c>
      <c r="I39" s="98"/>
      <c r="J39" s="184">
        <v>1820</v>
      </c>
      <c r="K39" s="185">
        <v>1820</v>
      </c>
      <c r="L39" s="81"/>
      <c r="M39" s="83"/>
      <c r="N39" s="178">
        <f aca="true" t="shared" si="13" ref="N39:N48">K39</f>
        <v>1820</v>
      </c>
      <c r="O39" s="134"/>
      <c r="P39" s="169"/>
    </row>
    <row r="40" spans="1:16" s="50" customFormat="1" ht="30">
      <c r="A40" s="78" t="s">
        <v>239</v>
      </c>
      <c r="B40" s="78"/>
      <c r="C40" s="79" t="s">
        <v>230</v>
      </c>
      <c r="D40" s="80">
        <f t="shared" si="12"/>
        <v>2490</v>
      </c>
      <c r="E40" s="98"/>
      <c r="F40" s="98"/>
      <c r="G40" s="98"/>
      <c r="H40" s="98">
        <v>2490</v>
      </c>
      <c r="I40" s="98"/>
      <c r="J40" s="184">
        <v>2490</v>
      </c>
      <c r="K40" s="185">
        <v>2490</v>
      </c>
      <c r="L40" s="81"/>
      <c r="M40" s="83"/>
      <c r="N40" s="178">
        <f t="shared" si="13"/>
        <v>2490</v>
      </c>
      <c r="O40" s="134"/>
      <c r="P40" s="169"/>
    </row>
    <row r="41" spans="1:16" s="50" customFormat="1" ht="15">
      <c r="A41" s="78" t="s">
        <v>239</v>
      </c>
      <c r="B41" s="78"/>
      <c r="C41" s="79" t="s">
        <v>231</v>
      </c>
      <c r="D41" s="80">
        <f t="shared" si="12"/>
        <v>1800</v>
      </c>
      <c r="E41" s="98"/>
      <c r="F41" s="98"/>
      <c r="G41" s="98"/>
      <c r="H41" s="98">
        <v>1800</v>
      </c>
      <c r="I41" s="98"/>
      <c r="J41" s="184">
        <v>1800</v>
      </c>
      <c r="K41" s="185">
        <v>1800</v>
      </c>
      <c r="L41" s="81"/>
      <c r="M41" s="83"/>
      <c r="N41" s="178">
        <f t="shared" si="13"/>
        <v>1800</v>
      </c>
      <c r="O41" s="134"/>
      <c r="P41" s="169"/>
    </row>
    <row r="42" spans="1:16" s="50" customFormat="1" ht="15">
      <c r="A42" s="78" t="s">
        <v>239</v>
      </c>
      <c r="B42" s="78"/>
      <c r="C42" s="79" t="s">
        <v>232</v>
      </c>
      <c r="D42" s="80">
        <f t="shared" si="12"/>
        <v>3150</v>
      </c>
      <c r="E42" s="98"/>
      <c r="F42" s="98"/>
      <c r="G42" s="98"/>
      <c r="H42" s="98">
        <v>3150</v>
      </c>
      <c r="I42" s="98"/>
      <c r="J42" s="184">
        <v>3025</v>
      </c>
      <c r="K42" s="185">
        <v>3025</v>
      </c>
      <c r="L42" s="81"/>
      <c r="M42" s="83"/>
      <c r="N42" s="178">
        <f t="shared" si="13"/>
        <v>3025</v>
      </c>
      <c r="O42" s="134"/>
      <c r="P42" s="169"/>
    </row>
    <row r="43" spans="1:16" s="50" customFormat="1" ht="15">
      <c r="A43" s="78" t="s">
        <v>239</v>
      </c>
      <c r="B43" s="78"/>
      <c r="C43" s="79" t="s">
        <v>233</v>
      </c>
      <c r="D43" s="80">
        <f t="shared" si="12"/>
        <v>1601</v>
      </c>
      <c r="E43" s="98"/>
      <c r="F43" s="98"/>
      <c r="G43" s="98"/>
      <c r="H43" s="98">
        <v>1601</v>
      </c>
      <c r="I43" s="98"/>
      <c r="J43" s="184">
        <v>1601</v>
      </c>
      <c r="K43" s="185">
        <v>1601</v>
      </c>
      <c r="L43" s="81"/>
      <c r="M43" s="83"/>
      <c r="N43" s="178">
        <f t="shared" si="13"/>
        <v>1601</v>
      </c>
      <c r="O43" s="134"/>
      <c r="P43" s="169"/>
    </row>
    <row r="44" spans="1:16" s="50" customFormat="1" ht="30">
      <c r="A44" s="78" t="s">
        <v>239</v>
      </c>
      <c r="B44" s="78"/>
      <c r="C44" s="79" t="s">
        <v>234</v>
      </c>
      <c r="D44" s="80">
        <f t="shared" si="12"/>
        <v>4390</v>
      </c>
      <c r="E44" s="98"/>
      <c r="F44" s="98"/>
      <c r="G44" s="98"/>
      <c r="H44" s="98">
        <v>4390</v>
      </c>
      <c r="I44" s="98"/>
      <c r="J44" s="184">
        <v>4390</v>
      </c>
      <c r="K44" s="185">
        <v>4390</v>
      </c>
      <c r="L44" s="81"/>
      <c r="M44" s="83"/>
      <c r="N44" s="178">
        <f t="shared" si="13"/>
        <v>4390</v>
      </c>
      <c r="O44" s="134"/>
      <c r="P44" s="169"/>
    </row>
    <row r="45" spans="1:16" s="50" customFormat="1" ht="30">
      <c r="A45" s="78" t="s">
        <v>239</v>
      </c>
      <c r="B45" s="78"/>
      <c r="C45" s="79" t="s">
        <v>235</v>
      </c>
      <c r="D45" s="80">
        <f t="shared" si="12"/>
        <v>2000</v>
      </c>
      <c r="E45" s="98"/>
      <c r="F45" s="98"/>
      <c r="G45" s="98"/>
      <c r="H45" s="98">
        <v>2000</v>
      </c>
      <c r="I45" s="98"/>
      <c r="J45" s="184">
        <v>1916</v>
      </c>
      <c r="K45" s="185">
        <v>1916</v>
      </c>
      <c r="L45" s="81"/>
      <c r="M45" s="83"/>
      <c r="N45" s="178">
        <f t="shared" si="13"/>
        <v>1916</v>
      </c>
      <c r="O45" s="134"/>
      <c r="P45" s="169"/>
    </row>
    <row r="46" spans="1:16" s="146" customFormat="1" ht="15">
      <c r="A46" s="141" t="s">
        <v>239</v>
      </c>
      <c r="B46" s="141"/>
      <c r="C46" s="142" t="s">
        <v>342</v>
      </c>
      <c r="D46" s="143">
        <f t="shared" si="12"/>
        <v>1400</v>
      </c>
      <c r="E46" s="143"/>
      <c r="F46" s="143"/>
      <c r="G46" s="143"/>
      <c r="H46" s="143">
        <v>1400</v>
      </c>
      <c r="I46" s="143"/>
      <c r="J46" s="185">
        <v>1326</v>
      </c>
      <c r="K46" s="185">
        <v>1326</v>
      </c>
      <c r="L46" s="192"/>
      <c r="M46" s="144"/>
      <c r="N46" s="180">
        <f t="shared" si="13"/>
        <v>1326</v>
      </c>
      <c r="O46" s="145"/>
      <c r="P46" s="170"/>
    </row>
    <row r="47" spans="1:16" s="50" customFormat="1" ht="30">
      <c r="A47" s="78" t="s">
        <v>239</v>
      </c>
      <c r="B47" s="78"/>
      <c r="C47" s="79" t="s">
        <v>236</v>
      </c>
      <c r="D47" s="80">
        <f t="shared" si="12"/>
        <v>660</v>
      </c>
      <c r="E47" s="98"/>
      <c r="F47" s="98"/>
      <c r="G47" s="98"/>
      <c r="H47" s="98">
        <v>660</v>
      </c>
      <c r="I47" s="98"/>
      <c r="J47" s="184">
        <v>660</v>
      </c>
      <c r="K47" s="185">
        <v>660</v>
      </c>
      <c r="L47" s="81"/>
      <c r="M47" s="83"/>
      <c r="N47" s="178">
        <f t="shared" si="13"/>
        <v>660</v>
      </c>
      <c r="O47" s="134"/>
      <c r="P47" s="169"/>
    </row>
    <row r="48" spans="1:16" s="50" customFormat="1" ht="30">
      <c r="A48" s="78" t="s">
        <v>239</v>
      </c>
      <c r="B48" s="78"/>
      <c r="C48" s="79" t="s">
        <v>237</v>
      </c>
      <c r="D48" s="80">
        <f t="shared" si="12"/>
        <v>690</v>
      </c>
      <c r="E48" s="98"/>
      <c r="F48" s="98"/>
      <c r="G48" s="98"/>
      <c r="H48" s="98">
        <v>690</v>
      </c>
      <c r="I48" s="98"/>
      <c r="J48" s="184">
        <v>689</v>
      </c>
      <c r="K48" s="185">
        <v>689</v>
      </c>
      <c r="L48" s="81"/>
      <c r="M48" s="83"/>
      <c r="N48" s="178">
        <f t="shared" si="13"/>
        <v>689</v>
      </c>
      <c r="O48" s="134"/>
      <c r="P48" s="169"/>
    </row>
    <row r="49" spans="1:16" s="44" customFormat="1" ht="15">
      <c r="A49" s="71" t="s">
        <v>58</v>
      </c>
      <c r="B49" s="71"/>
      <c r="C49" s="39" t="s">
        <v>132</v>
      </c>
      <c r="D49" s="29">
        <f aca="true" t="shared" si="14" ref="D49:I49">SUM(D50:D53)</f>
        <v>9228</v>
      </c>
      <c r="E49" s="29">
        <f t="shared" si="14"/>
        <v>0</v>
      </c>
      <c r="F49" s="29">
        <f t="shared" si="14"/>
        <v>0</v>
      </c>
      <c r="G49" s="29">
        <f t="shared" si="14"/>
        <v>0</v>
      </c>
      <c r="H49" s="29">
        <f t="shared" si="14"/>
        <v>9228</v>
      </c>
      <c r="I49" s="29">
        <f t="shared" si="14"/>
        <v>0</v>
      </c>
      <c r="J49" s="29">
        <f>SUM(J50:J52)</f>
        <v>9152</v>
      </c>
      <c r="K49" s="29">
        <f>SUM(K50:K52)</f>
        <v>9174</v>
      </c>
      <c r="L49" s="30">
        <f>K49/D49*100</f>
        <v>99.41482444733421</v>
      </c>
      <c r="M49" s="82">
        <f aca="true" t="shared" si="15" ref="M49:M55">D49-K49</f>
        <v>54</v>
      </c>
      <c r="N49" s="179"/>
      <c r="O49" s="132"/>
      <c r="P49" s="159"/>
    </row>
    <row r="50" spans="1:16" s="38" customFormat="1" ht="30">
      <c r="A50" s="70" t="s">
        <v>84</v>
      </c>
      <c r="B50" s="70"/>
      <c r="C50" s="33" t="s">
        <v>75</v>
      </c>
      <c r="D50" s="24">
        <f>SUM(E50:I50)</f>
        <v>1313</v>
      </c>
      <c r="E50" s="34"/>
      <c r="F50" s="34"/>
      <c r="G50" s="34"/>
      <c r="H50" s="34">
        <v>1313</v>
      </c>
      <c r="I50" s="34"/>
      <c r="J50" s="150">
        <v>1313</v>
      </c>
      <c r="K50" s="150">
        <v>1313</v>
      </c>
      <c r="L50" s="36"/>
      <c r="M50" s="26">
        <f t="shared" si="15"/>
        <v>0</v>
      </c>
      <c r="N50" s="151">
        <f>K50</f>
        <v>1313</v>
      </c>
      <c r="O50" s="131"/>
      <c r="P50" s="168"/>
    </row>
    <row r="51" spans="1:16" s="38" customFormat="1" ht="30">
      <c r="A51" s="70" t="s">
        <v>85</v>
      </c>
      <c r="B51" s="70"/>
      <c r="C51" s="33" t="s">
        <v>76</v>
      </c>
      <c r="D51" s="24">
        <f>SUM(E51:I51)</f>
        <v>2300</v>
      </c>
      <c r="E51" s="34"/>
      <c r="F51" s="34"/>
      <c r="G51" s="34"/>
      <c r="H51" s="34">
        <v>2300</v>
      </c>
      <c r="I51" s="34"/>
      <c r="J51" s="150">
        <v>2279</v>
      </c>
      <c r="K51" s="150">
        <v>2279</v>
      </c>
      <c r="L51" s="36"/>
      <c r="M51" s="26">
        <f t="shared" si="15"/>
        <v>21</v>
      </c>
      <c r="N51" s="151">
        <f>K51</f>
        <v>2279</v>
      </c>
      <c r="O51" s="131"/>
      <c r="P51" s="168"/>
    </row>
    <row r="52" spans="1:16" s="42" customFormat="1" ht="30">
      <c r="A52" s="70" t="s">
        <v>86</v>
      </c>
      <c r="B52" s="70"/>
      <c r="C52" s="35" t="s">
        <v>77</v>
      </c>
      <c r="D52" s="24">
        <f>SUM(E52:I52)</f>
        <v>5590</v>
      </c>
      <c r="E52" s="34"/>
      <c r="F52" s="34"/>
      <c r="G52" s="34"/>
      <c r="H52" s="34">
        <v>5590</v>
      </c>
      <c r="I52" s="34"/>
      <c r="J52" s="150">
        <v>5560</v>
      </c>
      <c r="K52" s="150">
        <v>5582</v>
      </c>
      <c r="L52" s="36"/>
      <c r="M52" s="26">
        <f t="shared" si="15"/>
        <v>8</v>
      </c>
      <c r="N52" s="151">
        <f>K52</f>
        <v>5582</v>
      </c>
      <c r="O52" s="133"/>
      <c r="P52" s="160"/>
    </row>
    <row r="53" spans="1:16" s="42" customFormat="1" ht="30">
      <c r="A53" s="70" t="s">
        <v>220</v>
      </c>
      <c r="B53" s="70"/>
      <c r="C53" s="35" t="s">
        <v>299</v>
      </c>
      <c r="D53" s="24">
        <f>SUM(E53:I53)</f>
        <v>25</v>
      </c>
      <c r="E53" s="34"/>
      <c r="F53" s="34"/>
      <c r="G53" s="34"/>
      <c r="H53" s="34">
        <v>25</v>
      </c>
      <c r="I53" s="34"/>
      <c r="J53" s="150">
        <v>25</v>
      </c>
      <c r="K53" s="150">
        <v>25</v>
      </c>
      <c r="L53" s="36"/>
      <c r="M53" s="26">
        <f t="shared" si="15"/>
        <v>0</v>
      </c>
      <c r="N53" s="151">
        <f>K53</f>
        <v>25</v>
      </c>
      <c r="O53" s="133"/>
      <c r="P53" s="160"/>
    </row>
    <row r="54" spans="1:16" s="44" customFormat="1" ht="15">
      <c r="A54" s="71" t="s">
        <v>273</v>
      </c>
      <c r="B54" s="71"/>
      <c r="C54" s="39" t="s">
        <v>274</v>
      </c>
      <c r="D54" s="29">
        <v>2000</v>
      </c>
      <c r="E54" s="99">
        <v>2000</v>
      </c>
      <c r="F54" s="99"/>
      <c r="G54" s="99"/>
      <c r="H54" s="99"/>
      <c r="I54" s="99"/>
      <c r="J54" s="99"/>
      <c r="K54" s="99"/>
      <c r="L54" s="191"/>
      <c r="M54" s="26">
        <f t="shared" si="15"/>
        <v>2000</v>
      </c>
      <c r="N54" s="179"/>
      <c r="O54" s="132"/>
      <c r="P54" s="159"/>
    </row>
    <row r="55" spans="1:16" s="22" customFormat="1" ht="16.5">
      <c r="A55" s="67" t="s">
        <v>16</v>
      </c>
      <c r="B55" s="67"/>
      <c r="C55" s="18" t="s">
        <v>97</v>
      </c>
      <c r="D55" s="27">
        <f aca="true" t="shared" si="16" ref="D55:K55">D56+D71+D73</f>
        <v>239578</v>
      </c>
      <c r="E55" s="27">
        <f t="shared" si="16"/>
        <v>35050</v>
      </c>
      <c r="F55" s="27">
        <f t="shared" si="16"/>
        <v>9500</v>
      </c>
      <c r="G55" s="27">
        <f t="shared" si="16"/>
        <v>5000</v>
      </c>
      <c r="H55" s="27">
        <f t="shared" si="16"/>
        <v>70178</v>
      </c>
      <c r="I55" s="27">
        <f t="shared" si="16"/>
        <v>119850</v>
      </c>
      <c r="J55" s="27">
        <f t="shared" si="16"/>
        <v>188222</v>
      </c>
      <c r="K55" s="27">
        <f t="shared" si="16"/>
        <v>215251</v>
      </c>
      <c r="L55" s="20">
        <f>K55/D55*100</f>
        <v>89.84589569993906</v>
      </c>
      <c r="M55" s="195">
        <f t="shared" si="15"/>
        <v>24327</v>
      </c>
      <c r="N55" s="177"/>
      <c r="O55" s="129"/>
      <c r="P55" s="166"/>
    </row>
    <row r="56" spans="1:16" s="32" customFormat="1" ht="15">
      <c r="A56" s="69">
        <v>1</v>
      </c>
      <c r="B56" s="69"/>
      <c r="C56" s="28" t="s">
        <v>93</v>
      </c>
      <c r="D56" s="29">
        <f aca="true" t="shared" si="17" ref="D56:K56">SUM(D57:D70)</f>
        <v>216400</v>
      </c>
      <c r="E56" s="29">
        <f t="shared" si="17"/>
        <v>26050</v>
      </c>
      <c r="F56" s="29">
        <f t="shared" si="17"/>
        <v>9500</v>
      </c>
      <c r="G56" s="29">
        <f t="shared" si="17"/>
        <v>5000</v>
      </c>
      <c r="H56" s="29">
        <f t="shared" si="17"/>
        <v>56000</v>
      </c>
      <c r="I56" s="29">
        <f t="shared" si="17"/>
        <v>119850</v>
      </c>
      <c r="J56" s="29">
        <f t="shared" si="17"/>
        <v>183237</v>
      </c>
      <c r="K56" s="29">
        <f t="shared" si="17"/>
        <v>202376</v>
      </c>
      <c r="L56" s="30">
        <f>K56/D56*100</f>
        <v>93.51940850277263</v>
      </c>
      <c r="M56" s="82">
        <f aca="true" t="shared" si="18" ref="M56:M80">D56-K56</f>
        <v>14024</v>
      </c>
      <c r="N56" s="178"/>
      <c r="O56" s="130"/>
      <c r="P56" s="167"/>
    </row>
    <row r="57" spans="1:13" ht="45">
      <c r="A57" s="68" t="s">
        <v>55</v>
      </c>
      <c r="B57" s="68"/>
      <c r="C57" s="33" t="s">
        <v>3</v>
      </c>
      <c r="D57" s="24">
        <f aca="true" t="shared" si="19" ref="D57:D68">SUM(E57:I57)</f>
        <v>3500</v>
      </c>
      <c r="E57" s="34">
        <v>3500</v>
      </c>
      <c r="F57" s="34"/>
      <c r="G57" s="34"/>
      <c r="H57" s="24"/>
      <c r="I57" s="24"/>
      <c r="J57" s="149">
        <v>3157</v>
      </c>
      <c r="K57" s="149">
        <v>3157</v>
      </c>
      <c r="L57" s="25"/>
      <c r="M57" s="26">
        <f t="shared" si="18"/>
        <v>343</v>
      </c>
    </row>
    <row r="58" spans="1:15" ht="15">
      <c r="A58" s="68" t="s">
        <v>56</v>
      </c>
      <c r="B58" s="68"/>
      <c r="C58" s="33" t="s">
        <v>8</v>
      </c>
      <c r="D58" s="24">
        <f t="shared" si="19"/>
        <v>28000</v>
      </c>
      <c r="E58" s="34">
        <v>14000</v>
      </c>
      <c r="F58" s="34"/>
      <c r="G58" s="34"/>
      <c r="H58" s="24"/>
      <c r="I58" s="24">
        <v>14000</v>
      </c>
      <c r="J58" s="149">
        <f>14000+13963</f>
        <v>27963</v>
      </c>
      <c r="K58" s="149">
        <f>14000+13963</f>
        <v>27963</v>
      </c>
      <c r="L58" s="25"/>
      <c r="M58" s="26">
        <f t="shared" si="18"/>
        <v>37</v>
      </c>
      <c r="O58" s="152">
        <v>13963</v>
      </c>
    </row>
    <row r="59" spans="1:15" ht="15">
      <c r="A59" s="68" t="s">
        <v>81</v>
      </c>
      <c r="B59" s="68"/>
      <c r="C59" s="33" t="s">
        <v>4</v>
      </c>
      <c r="D59" s="114">
        <f t="shared" si="19"/>
        <v>10210</v>
      </c>
      <c r="E59" s="115">
        <v>3360</v>
      </c>
      <c r="F59" s="34"/>
      <c r="G59" s="34"/>
      <c r="H59" s="24"/>
      <c r="I59" s="24">
        <v>6850</v>
      </c>
      <c r="J59" s="149">
        <f>3360+4341</f>
        <v>7701</v>
      </c>
      <c r="K59" s="149">
        <f>3360+4391</f>
        <v>7751</v>
      </c>
      <c r="L59" s="25"/>
      <c r="M59" s="26">
        <f t="shared" si="18"/>
        <v>2459</v>
      </c>
      <c r="O59" s="152">
        <v>4391</v>
      </c>
    </row>
    <row r="60" spans="1:15" ht="15">
      <c r="A60" s="68" t="s">
        <v>82</v>
      </c>
      <c r="B60" s="68"/>
      <c r="C60" s="33" t="s">
        <v>20</v>
      </c>
      <c r="D60" s="24">
        <f t="shared" si="19"/>
        <v>19500</v>
      </c>
      <c r="E60" s="34"/>
      <c r="F60" s="34">
        <v>9500</v>
      </c>
      <c r="G60" s="34"/>
      <c r="H60" s="24"/>
      <c r="I60" s="183">
        <v>10000</v>
      </c>
      <c r="J60" s="149">
        <f>9279+2873</f>
        <v>12152</v>
      </c>
      <c r="K60" s="149">
        <f>10000+2873</f>
        <v>12873</v>
      </c>
      <c r="L60" s="25"/>
      <c r="M60" s="26">
        <f t="shared" si="18"/>
        <v>6627</v>
      </c>
      <c r="O60" s="152">
        <v>10000</v>
      </c>
    </row>
    <row r="61" spans="1:16" s="38" customFormat="1" ht="15">
      <c r="A61" s="68" t="s">
        <v>83</v>
      </c>
      <c r="B61" s="68"/>
      <c r="C61" s="35" t="s">
        <v>57</v>
      </c>
      <c r="D61" s="24">
        <f t="shared" si="19"/>
        <v>45000</v>
      </c>
      <c r="E61" s="34"/>
      <c r="F61" s="34"/>
      <c r="G61" s="34"/>
      <c r="H61" s="34">
        <v>40000</v>
      </c>
      <c r="I61" s="183">
        <v>5000</v>
      </c>
      <c r="J61" s="150">
        <f>40000+500</f>
        <v>40500</v>
      </c>
      <c r="K61" s="150">
        <f>40000+500</f>
        <v>40500</v>
      </c>
      <c r="L61" s="36"/>
      <c r="M61" s="26">
        <f t="shared" si="18"/>
        <v>4500</v>
      </c>
      <c r="N61" s="151">
        <v>40000</v>
      </c>
      <c r="O61" s="151">
        <v>5000</v>
      </c>
      <c r="P61" s="168">
        <v>3710</v>
      </c>
    </row>
    <row r="62" spans="1:16" s="38" customFormat="1" ht="45">
      <c r="A62" s="68" t="s">
        <v>145</v>
      </c>
      <c r="B62" s="68"/>
      <c r="C62" s="33" t="s">
        <v>59</v>
      </c>
      <c r="D62" s="24">
        <f t="shared" si="19"/>
        <v>56000</v>
      </c>
      <c r="E62" s="34"/>
      <c r="F62" s="34"/>
      <c r="G62" s="34"/>
      <c r="H62" s="34">
        <v>16000</v>
      </c>
      <c r="I62" s="34">
        <v>40000</v>
      </c>
      <c r="J62" s="150">
        <f>16000+31378</f>
        <v>47378</v>
      </c>
      <c r="K62" s="150">
        <f>16000+40000</f>
        <v>56000</v>
      </c>
      <c r="L62" s="36"/>
      <c r="M62" s="26">
        <f t="shared" si="18"/>
        <v>0</v>
      </c>
      <c r="N62" s="151">
        <v>16000</v>
      </c>
      <c r="O62" s="151">
        <v>40000</v>
      </c>
      <c r="P62" s="168"/>
    </row>
    <row r="63" spans="1:16" s="38" customFormat="1" ht="15">
      <c r="A63" s="68" t="s">
        <v>148</v>
      </c>
      <c r="B63" s="68"/>
      <c r="C63" s="33" t="s">
        <v>265</v>
      </c>
      <c r="D63" s="183">
        <f t="shared" si="19"/>
        <v>4000</v>
      </c>
      <c r="E63" s="34"/>
      <c r="F63" s="34"/>
      <c r="G63" s="34"/>
      <c r="H63" s="34"/>
      <c r="I63" s="183">
        <v>4000</v>
      </c>
      <c r="J63" s="150">
        <v>1084</v>
      </c>
      <c r="K63" s="150">
        <v>4000</v>
      </c>
      <c r="L63" s="36"/>
      <c r="M63" s="26">
        <f t="shared" si="18"/>
        <v>0</v>
      </c>
      <c r="N63" s="61"/>
      <c r="O63" s="151">
        <f aca="true" t="shared" si="20" ref="O63:O68">K63</f>
        <v>4000</v>
      </c>
      <c r="P63" s="168"/>
    </row>
    <row r="64" spans="1:16" s="38" customFormat="1" ht="15">
      <c r="A64" s="68" t="s">
        <v>149</v>
      </c>
      <c r="B64" s="68"/>
      <c r="C64" s="33" t="s">
        <v>266</v>
      </c>
      <c r="D64" s="24">
        <f t="shared" si="19"/>
        <v>20000</v>
      </c>
      <c r="E64" s="34"/>
      <c r="F64" s="34"/>
      <c r="G64" s="34"/>
      <c r="H64" s="34"/>
      <c r="I64" s="34">
        <v>20000</v>
      </c>
      <c r="J64" s="150">
        <v>15510</v>
      </c>
      <c r="K64" s="150">
        <v>20000</v>
      </c>
      <c r="L64" s="36"/>
      <c r="M64" s="26">
        <f t="shared" si="18"/>
        <v>0</v>
      </c>
      <c r="N64" s="61"/>
      <c r="O64" s="151">
        <f t="shared" si="20"/>
        <v>20000</v>
      </c>
      <c r="P64" s="168"/>
    </row>
    <row r="65" spans="1:16" s="38" customFormat="1" ht="15">
      <c r="A65" s="68" t="s">
        <v>150</v>
      </c>
      <c r="B65" s="68"/>
      <c r="C65" s="33" t="s">
        <v>268</v>
      </c>
      <c r="D65" s="24">
        <f t="shared" si="19"/>
        <v>15000</v>
      </c>
      <c r="E65" s="34"/>
      <c r="F65" s="34"/>
      <c r="G65" s="34"/>
      <c r="H65" s="34"/>
      <c r="I65" s="34">
        <v>15000</v>
      </c>
      <c r="J65" s="150">
        <v>14022</v>
      </c>
      <c r="K65" s="150">
        <v>15000</v>
      </c>
      <c r="L65" s="36"/>
      <c r="M65" s="26">
        <f t="shared" si="18"/>
        <v>0</v>
      </c>
      <c r="N65" s="61"/>
      <c r="O65" s="151">
        <f t="shared" si="20"/>
        <v>15000</v>
      </c>
      <c r="P65" s="168"/>
    </row>
    <row r="66" spans="1:16" s="38" customFormat="1" ht="15">
      <c r="A66" s="68" t="s">
        <v>151</v>
      </c>
      <c r="B66" s="68"/>
      <c r="C66" s="33" t="s">
        <v>267</v>
      </c>
      <c r="D66" s="24">
        <f t="shared" si="19"/>
        <v>5000</v>
      </c>
      <c r="E66" s="34"/>
      <c r="F66" s="34"/>
      <c r="G66" s="34"/>
      <c r="H66" s="34"/>
      <c r="I66" s="34">
        <v>5000</v>
      </c>
      <c r="J66" s="150">
        <v>3638</v>
      </c>
      <c r="K66" s="150">
        <v>5000</v>
      </c>
      <c r="L66" s="36"/>
      <c r="M66" s="26">
        <f t="shared" si="18"/>
        <v>0</v>
      </c>
      <c r="N66" s="151"/>
      <c r="O66" s="151">
        <f t="shared" si="20"/>
        <v>5000</v>
      </c>
      <c r="P66" s="168"/>
    </row>
    <row r="67" spans="1:16" s="139" customFormat="1" ht="15">
      <c r="A67" s="68" t="s">
        <v>152</v>
      </c>
      <c r="B67" s="68"/>
      <c r="C67" s="138" t="s">
        <v>336</v>
      </c>
      <c r="D67" s="114">
        <f t="shared" si="19"/>
        <v>640</v>
      </c>
      <c r="E67" s="115">
        <v>640</v>
      </c>
      <c r="F67" s="102"/>
      <c r="G67" s="102"/>
      <c r="H67" s="102"/>
      <c r="I67" s="102"/>
      <c r="J67" s="150">
        <v>640</v>
      </c>
      <c r="K67" s="150">
        <v>640</v>
      </c>
      <c r="L67" s="36"/>
      <c r="M67" s="26">
        <f t="shared" si="18"/>
        <v>0</v>
      </c>
      <c r="N67" s="61"/>
      <c r="O67" s="151">
        <f t="shared" si="20"/>
        <v>640</v>
      </c>
      <c r="P67" s="168"/>
    </row>
    <row r="68" spans="1:16" s="139" customFormat="1" ht="15">
      <c r="A68" s="68" t="s">
        <v>240</v>
      </c>
      <c r="B68" s="68"/>
      <c r="C68" s="138" t="s">
        <v>337</v>
      </c>
      <c r="D68" s="114">
        <f t="shared" si="19"/>
        <v>2000</v>
      </c>
      <c r="E68" s="115">
        <v>2000</v>
      </c>
      <c r="F68" s="102"/>
      <c r="G68" s="102"/>
      <c r="H68" s="102"/>
      <c r="I68" s="102"/>
      <c r="J68" s="150">
        <v>2000</v>
      </c>
      <c r="K68" s="150">
        <v>2000</v>
      </c>
      <c r="L68" s="36"/>
      <c r="M68" s="26">
        <f t="shared" si="18"/>
        <v>0</v>
      </c>
      <c r="N68" s="61"/>
      <c r="O68" s="151">
        <f t="shared" si="20"/>
        <v>2000</v>
      </c>
      <c r="P68" s="168"/>
    </row>
    <row r="69" spans="1:16" s="38" customFormat="1" ht="30">
      <c r="A69" s="68" t="s">
        <v>241</v>
      </c>
      <c r="B69" s="68"/>
      <c r="C69" s="33" t="s">
        <v>278</v>
      </c>
      <c r="D69" s="24">
        <f>G69</f>
        <v>5000</v>
      </c>
      <c r="E69" s="34"/>
      <c r="F69" s="34"/>
      <c r="G69" s="34">
        <v>5000</v>
      </c>
      <c r="H69" s="34"/>
      <c r="I69" s="34"/>
      <c r="J69" s="150">
        <v>4942</v>
      </c>
      <c r="K69" s="150">
        <v>4942</v>
      </c>
      <c r="L69" s="36"/>
      <c r="M69" s="26">
        <f t="shared" si="18"/>
        <v>58</v>
      </c>
      <c r="N69" s="61"/>
      <c r="O69" s="131"/>
      <c r="P69" s="168"/>
    </row>
    <row r="70" spans="1:16" s="38" customFormat="1" ht="30">
      <c r="A70" s="68" t="s">
        <v>242</v>
      </c>
      <c r="B70" s="68"/>
      <c r="C70" s="33" t="s">
        <v>255</v>
      </c>
      <c r="D70" s="24">
        <f>E70</f>
        <v>2550</v>
      </c>
      <c r="E70" s="34">
        <v>2550</v>
      </c>
      <c r="F70" s="34"/>
      <c r="G70" s="34"/>
      <c r="H70" s="34"/>
      <c r="I70" s="34"/>
      <c r="J70" s="150">
        <v>2550</v>
      </c>
      <c r="K70" s="150">
        <v>2550</v>
      </c>
      <c r="L70" s="36"/>
      <c r="M70" s="26">
        <f t="shared" si="18"/>
        <v>0</v>
      </c>
      <c r="N70" s="61"/>
      <c r="O70" s="131"/>
      <c r="P70" s="168"/>
    </row>
    <row r="71" spans="1:16" s="32" customFormat="1" ht="15">
      <c r="A71" s="69">
        <v>2</v>
      </c>
      <c r="B71" s="69"/>
      <c r="C71" s="45" t="s">
        <v>94</v>
      </c>
      <c r="D71" s="29">
        <f aca="true" t="shared" si="21" ref="D71:K71">D72</f>
        <v>9000</v>
      </c>
      <c r="E71" s="29">
        <f t="shared" si="21"/>
        <v>9000</v>
      </c>
      <c r="F71" s="29">
        <f t="shared" si="21"/>
        <v>0</v>
      </c>
      <c r="G71" s="29">
        <f t="shared" si="21"/>
        <v>0</v>
      </c>
      <c r="H71" s="29">
        <f t="shared" si="21"/>
        <v>0</v>
      </c>
      <c r="I71" s="29">
        <f t="shared" si="21"/>
        <v>0</v>
      </c>
      <c r="J71" s="29">
        <f t="shared" si="21"/>
        <v>2939</v>
      </c>
      <c r="K71" s="29">
        <f t="shared" si="21"/>
        <v>9000</v>
      </c>
      <c r="L71" s="30">
        <f>K71/D71*100</f>
        <v>100</v>
      </c>
      <c r="M71" s="82">
        <f t="shared" si="18"/>
        <v>0</v>
      </c>
      <c r="N71" s="178"/>
      <c r="O71" s="130"/>
      <c r="P71" s="167"/>
    </row>
    <row r="72" spans="1:13" ht="45">
      <c r="A72" s="68"/>
      <c r="B72" s="68"/>
      <c r="C72" s="23" t="s">
        <v>195</v>
      </c>
      <c r="D72" s="24">
        <f>SUM(E72:I72)</f>
        <v>9000</v>
      </c>
      <c r="E72" s="34">
        <v>9000</v>
      </c>
      <c r="F72" s="34"/>
      <c r="G72" s="34"/>
      <c r="H72" s="24"/>
      <c r="I72" s="24"/>
      <c r="J72" s="149">
        <v>2939</v>
      </c>
      <c r="K72" s="149">
        <v>9000</v>
      </c>
      <c r="L72" s="25"/>
      <c r="M72" s="26">
        <f t="shared" si="18"/>
        <v>0</v>
      </c>
    </row>
    <row r="73" spans="1:16" s="46" customFormat="1" ht="15">
      <c r="A73" s="72">
        <v>3</v>
      </c>
      <c r="B73" s="72"/>
      <c r="C73" s="39" t="s">
        <v>135</v>
      </c>
      <c r="D73" s="29">
        <f aca="true" t="shared" si="22" ref="D73:K73">SUM(D74:D75)</f>
        <v>14178</v>
      </c>
      <c r="E73" s="29">
        <f t="shared" si="22"/>
        <v>0</v>
      </c>
      <c r="F73" s="29">
        <f t="shared" si="22"/>
        <v>0</v>
      </c>
      <c r="G73" s="29">
        <f t="shared" si="22"/>
        <v>0</v>
      </c>
      <c r="H73" s="29">
        <f t="shared" si="22"/>
        <v>14178</v>
      </c>
      <c r="I73" s="29">
        <f t="shared" si="22"/>
        <v>0</v>
      </c>
      <c r="J73" s="29">
        <f t="shared" si="22"/>
        <v>2046</v>
      </c>
      <c r="K73" s="29">
        <f t="shared" si="22"/>
        <v>3875</v>
      </c>
      <c r="L73" s="30">
        <f>K73/D73*100</f>
        <v>27.33107631541825</v>
      </c>
      <c r="M73" s="82">
        <f t="shared" si="18"/>
        <v>10303</v>
      </c>
      <c r="N73" s="179"/>
      <c r="O73" s="135"/>
      <c r="P73" s="171"/>
    </row>
    <row r="74" spans="1:16" s="38" customFormat="1" ht="15">
      <c r="A74" s="73" t="s">
        <v>146</v>
      </c>
      <c r="B74" s="73"/>
      <c r="C74" s="35" t="s">
        <v>79</v>
      </c>
      <c r="D74" s="24">
        <f>SUM(E74:I74)</f>
        <v>10330</v>
      </c>
      <c r="E74" s="34"/>
      <c r="F74" s="34"/>
      <c r="G74" s="34"/>
      <c r="H74" s="34">
        <v>10330</v>
      </c>
      <c r="I74" s="34"/>
      <c r="J74" s="150">
        <v>953</v>
      </c>
      <c r="K74" s="150">
        <v>2434</v>
      </c>
      <c r="L74" s="36"/>
      <c r="M74" s="26">
        <f t="shared" si="18"/>
        <v>7896</v>
      </c>
      <c r="N74" s="151">
        <f>K74</f>
        <v>2434</v>
      </c>
      <c r="O74" s="131"/>
      <c r="P74" s="168"/>
    </row>
    <row r="75" spans="1:16" s="38" customFormat="1" ht="30">
      <c r="A75" s="73" t="s">
        <v>147</v>
      </c>
      <c r="B75" s="73"/>
      <c r="C75" s="35" t="s">
        <v>80</v>
      </c>
      <c r="D75" s="24">
        <f>SUM(E75:I75)</f>
        <v>3848</v>
      </c>
      <c r="E75" s="34"/>
      <c r="F75" s="34"/>
      <c r="G75" s="34"/>
      <c r="H75" s="34">
        <v>3848</v>
      </c>
      <c r="I75" s="34"/>
      <c r="J75" s="150">
        <v>1093</v>
      </c>
      <c r="K75" s="150">
        <v>1441</v>
      </c>
      <c r="L75" s="36"/>
      <c r="M75" s="26">
        <f t="shared" si="18"/>
        <v>2407</v>
      </c>
      <c r="N75" s="151">
        <f>K75</f>
        <v>1441</v>
      </c>
      <c r="O75" s="131"/>
      <c r="P75" s="168"/>
    </row>
    <row r="76" spans="1:16" s="47" customFormat="1" ht="16.5">
      <c r="A76" s="67" t="s">
        <v>17</v>
      </c>
      <c r="B76" s="67"/>
      <c r="C76" s="18" t="s">
        <v>98</v>
      </c>
      <c r="D76" s="27">
        <f aca="true" t="shared" si="23" ref="D76:K76">SUM(D77:D79)</f>
        <v>14590</v>
      </c>
      <c r="E76" s="27">
        <f t="shared" si="23"/>
        <v>390</v>
      </c>
      <c r="F76" s="27">
        <f t="shared" si="23"/>
        <v>0</v>
      </c>
      <c r="G76" s="27">
        <f t="shared" si="23"/>
        <v>8000</v>
      </c>
      <c r="H76" s="27">
        <f t="shared" si="23"/>
        <v>6200</v>
      </c>
      <c r="I76" s="27">
        <f t="shared" si="23"/>
        <v>0</v>
      </c>
      <c r="J76" s="27">
        <f t="shared" si="23"/>
        <v>5997</v>
      </c>
      <c r="K76" s="27">
        <f t="shared" si="23"/>
        <v>9397</v>
      </c>
      <c r="L76" s="20">
        <f>K76/D76*100</f>
        <v>64.40712816997943</v>
      </c>
      <c r="M76" s="195">
        <f t="shared" si="18"/>
        <v>5193</v>
      </c>
      <c r="N76" s="177"/>
      <c r="O76" s="136"/>
      <c r="P76" s="172"/>
    </row>
    <row r="77" spans="1:14" ht="15">
      <c r="A77" s="68">
        <v>1</v>
      </c>
      <c r="B77" s="68"/>
      <c r="C77" s="23" t="s">
        <v>134</v>
      </c>
      <c r="D77" s="24">
        <f>SUM(E77:I77)</f>
        <v>14200</v>
      </c>
      <c r="E77" s="24"/>
      <c r="F77" s="24"/>
      <c r="G77" s="24">
        <v>8000</v>
      </c>
      <c r="H77" s="24">
        <v>6200</v>
      </c>
      <c r="I77" s="24"/>
      <c r="J77" s="149">
        <f>5200+553</f>
        <v>5753</v>
      </c>
      <c r="K77" s="149">
        <f>6200+2953</f>
        <v>9153</v>
      </c>
      <c r="L77" s="25"/>
      <c r="M77" s="26">
        <f t="shared" si="18"/>
        <v>5047</v>
      </c>
      <c r="N77" s="152">
        <v>6200</v>
      </c>
    </row>
    <row r="78" spans="1:16" s="156" customFormat="1" ht="45">
      <c r="A78" s="147">
        <v>2</v>
      </c>
      <c r="B78" s="147"/>
      <c r="C78" s="154" t="s">
        <v>348</v>
      </c>
      <c r="D78" s="149">
        <f>SUM(E78:I78)</f>
        <v>190</v>
      </c>
      <c r="E78" s="149">
        <v>190</v>
      </c>
      <c r="F78" s="149"/>
      <c r="G78" s="149"/>
      <c r="H78" s="149"/>
      <c r="I78" s="149"/>
      <c r="J78" s="149">
        <v>181</v>
      </c>
      <c r="K78" s="149">
        <v>181</v>
      </c>
      <c r="L78" s="25"/>
      <c r="M78" s="26">
        <f t="shared" si="18"/>
        <v>9</v>
      </c>
      <c r="N78" s="57"/>
      <c r="O78" s="152"/>
      <c r="P78" s="162"/>
    </row>
    <row r="79" spans="1:13" ht="15">
      <c r="A79" s="68">
        <v>3</v>
      </c>
      <c r="B79" s="68"/>
      <c r="C79" s="23" t="s">
        <v>246</v>
      </c>
      <c r="D79" s="24">
        <f>E79</f>
        <v>200</v>
      </c>
      <c r="E79" s="24">
        <v>200</v>
      </c>
      <c r="F79" s="24"/>
      <c r="G79" s="24"/>
      <c r="H79" s="24"/>
      <c r="I79" s="24"/>
      <c r="J79" s="149">
        <v>63</v>
      </c>
      <c r="K79" s="149">
        <v>63</v>
      </c>
      <c r="L79" s="25"/>
      <c r="M79" s="26">
        <f t="shared" si="18"/>
        <v>137</v>
      </c>
    </row>
    <row r="80" spans="1:16" s="47" customFormat="1" ht="16.5">
      <c r="A80" s="67" t="s">
        <v>18</v>
      </c>
      <c r="B80" s="67"/>
      <c r="C80" s="18" t="s">
        <v>23</v>
      </c>
      <c r="D80" s="27">
        <f aca="true" t="shared" si="24" ref="D80:K80">D81+D100</f>
        <v>77110</v>
      </c>
      <c r="E80" s="27">
        <f t="shared" si="24"/>
        <v>710</v>
      </c>
      <c r="F80" s="27">
        <f t="shared" si="24"/>
        <v>0</v>
      </c>
      <c r="G80" s="27">
        <f t="shared" si="24"/>
        <v>76400</v>
      </c>
      <c r="H80" s="27">
        <f t="shared" si="24"/>
        <v>0</v>
      </c>
      <c r="I80" s="27">
        <f t="shared" si="24"/>
        <v>0</v>
      </c>
      <c r="J80" s="27">
        <f t="shared" si="24"/>
        <v>64978</v>
      </c>
      <c r="K80" s="27">
        <f t="shared" si="24"/>
        <v>69944</v>
      </c>
      <c r="L80" s="20">
        <f>K80/D80*100</f>
        <v>90.70678251848008</v>
      </c>
      <c r="M80" s="195">
        <f t="shared" si="18"/>
        <v>7166</v>
      </c>
      <c r="N80" s="177"/>
      <c r="O80" s="136"/>
      <c r="P80" s="172"/>
    </row>
    <row r="81" spans="1:13" ht="15">
      <c r="A81" s="69">
        <v>1</v>
      </c>
      <c r="B81" s="69"/>
      <c r="C81" s="28" t="s">
        <v>99</v>
      </c>
      <c r="D81" s="29">
        <f aca="true" t="shared" si="25" ref="D81:K81">SUM(D82:D99)</f>
        <v>61810</v>
      </c>
      <c r="E81" s="29">
        <f t="shared" si="25"/>
        <v>410</v>
      </c>
      <c r="F81" s="29">
        <f t="shared" si="25"/>
        <v>0</v>
      </c>
      <c r="G81" s="29">
        <f t="shared" si="25"/>
        <v>61400</v>
      </c>
      <c r="H81" s="29">
        <f t="shared" si="25"/>
        <v>0</v>
      </c>
      <c r="I81" s="29">
        <f t="shared" si="25"/>
        <v>0</v>
      </c>
      <c r="J81" s="29">
        <f t="shared" si="25"/>
        <v>49198</v>
      </c>
      <c r="K81" s="29">
        <f t="shared" si="25"/>
        <v>54164</v>
      </c>
      <c r="L81" s="30">
        <f>K81/D81*100</f>
        <v>87.62983336029768</v>
      </c>
      <c r="M81" s="82">
        <f aca="true" t="shared" si="26" ref="M81:M113">D81-K81</f>
        <v>7646</v>
      </c>
    </row>
    <row r="82" spans="1:13" ht="15">
      <c r="A82" s="68" t="s">
        <v>55</v>
      </c>
      <c r="B82" s="68"/>
      <c r="C82" s="23" t="s">
        <v>25</v>
      </c>
      <c r="D82" s="24">
        <f aca="true" t="shared" si="27" ref="D82:D98">SUM(E82:I82)</f>
        <v>10000</v>
      </c>
      <c r="E82" s="24"/>
      <c r="F82" s="24"/>
      <c r="G82" s="24">
        <v>10000</v>
      </c>
      <c r="H82" s="24"/>
      <c r="I82" s="24"/>
      <c r="J82" s="149">
        <v>7328</v>
      </c>
      <c r="K82" s="149">
        <v>9294</v>
      </c>
      <c r="L82" s="25"/>
      <c r="M82" s="26">
        <f t="shared" si="26"/>
        <v>706</v>
      </c>
    </row>
    <row r="83" spans="1:13" ht="30">
      <c r="A83" s="68" t="s">
        <v>56</v>
      </c>
      <c r="B83" s="68"/>
      <c r="C83" s="23" t="s">
        <v>26</v>
      </c>
      <c r="D83" s="114">
        <f t="shared" si="27"/>
        <v>0</v>
      </c>
      <c r="E83" s="114"/>
      <c r="F83" s="114"/>
      <c r="G83" s="114">
        <v>0</v>
      </c>
      <c r="H83" s="24"/>
      <c r="I83" s="24"/>
      <c r="J83" s="24">
        <v>0</v>
      </c>
      <c r="K83" s="24">
        <v>0</v>
      </c>
      <c r="L83" s="25"/>
      <c r="M83" s="26">
        <f t="shared" si="26"/>
        <v>0</v>
      </c>
    </row>
    <row r="84" spans="1:13" ht="15">
      <c r="A84" s="68" t="s">
        <v>81</v>
      </c>
      <c r="B84" s="68"/>
      <c r="C84" s="23" t="s">
        <v>28</v>
      </c>
      <c r="D84" s="24">
        <f t="shared" si="27"/>
        <v>500</v>
      </c>
      <c r="E84" s="24"/>
      <c r="F84" s="24"/>
      <c r="G84" s="24">
        <v>500</v>
      </c>
      <c r="H84" s="24"/>
      <c r="I84" s="24"/>
      <c r="J84" s="149">
        <v>497</v>
      </c>
      <c r="K84" s="149">
        <v>497</v>
      </c>
      <c r="L84" s="25"/>
      <c r="M84" s="26">
        <f t="shared" si="26"/>
        <v>3</v>
      </c>
    </row>
    <row r="85" spans="1:13" ht="30">
      <c r="A85" s="68" t="s">
        <v>82</v>
      </c>
      <c r="B85" s="68"/>
      <c r="C85" s="23" t="s">
        <v>29</v>
      </c>
      <c r="D85" s="24">
        <f t="shared" si="27"/>
        <v>1500</v>
      </c>
      <c r="E85" s="24"/>
      <c r="F85" s="24"/>
      <c r="G85" s="24">
        <v>1500</v>
      </c>
      <c r="H85" s="24"/>
      <c r="I85" s="24"/>
      <c r="J85" s="149">
        <v>1500</v>
      </c>
      <c r="K85" s="149">
        <v>1500</v>
      </c>
      <c r="L85" s="25"/>
      <c r="M85" s="26">
        <f t="shared" si="26"/>
        <v>0</v>
      </c>
    </row>
    <row r="86" spans="1:13" ht="30">
      <c r="A86" s="68" t="s">
        <v>83</v>
      </c>
      <c r="B86" s="68"/>
      <c r="C86" s="23" t="s">
        <v>30</v>
      </c>
      <c r="D86" s="24">
        <f t="shared" si="27"/>
        <v>3500</v>
      </c>
      <c r="E86" s="24"/>
      <c r="F86" s="24"/>
      <c r="G86" s="24">
        <v>3500</v>
      </c>
      <c r="H86" s="24"/>
      <c r="I86" s="24"/>
      <c r="J86" s="149">
        <v>3500</v>
      </c>
      <c r="K86" s="149">
        <v>3500</v>
      </c>
      <c r="L86" s="25"/>
      <c r="M86" s="26">
        <f t="shared" si="26"/>
        <v>0</v>
      </c>
    </row>
    <row r="87" spans="1:13" ht="15">
      <c r="A87" s="68" t="s">
        <v>145</v>
      </c>
      <c r="B87" s="68"/>
      <c r="C87" s="23" t="s">
        <v>31</v>
      </c>
      <c r="D87" s="24">
        <f t="shared" si="27"/>
        <v>4100</v>
      </c>
      <c r="E87" s="24"/>
      <c r="F87" s="24"/>
      <c r="G87" s="24">
        <v>4100</v>
      </c>
      <c r="H87" s="48"/>
      <c r="I87" s="48"/>
      <c r="J87" s="186">
        <v>4100</v>
      </c>
      <c r="K87" s="186">
        <v>4100</v>
      </c>
      <c r="L87" s="193"/>
      <c r="M87" s="26">
        <f t="shared" si="26"/>
        <v>0</v>
      </c>
    </row>
    <row r="88" spans="1:17" ht="30">
      <c r="A88" s="68" t="s">
        <v>148</v>
      </c>
      <c r="B88" s="68"/>
      <c r="C88" s="90" t="s">
        <v>32</v>
      </c>
      <c r="D88" s="114">
        <f t="shared" si="27"/>
        <v>3000</v>
      </c>
      <c r="E88" s="114"/>
      <c r="F88" s="114"/>
      <c r="G88" s="114">
        <v>3000</v>
      </c>
      <c r="H88" s="24"/>
      <c r="I88" s="24"/>
      <c r="J88" s="149">
        <v>2792</v>
      </c>
      <c r="K88" s="149">
        <v>2792</v>
      </c>
      <c r="L88" s="25"/>
      <c r="M88" s="26">
        <f t="shared" si="26"/>
        <v>208</v>
      </c>
      <c r="Q88" s="194"/>
    </row>
    <row r="89" spans="1:13" ht="30">
      <c r="A89" s="68" t="s">
        <v>149</v>
      </c>
      <c r="B89" s="68"/>
      <c r="C89" s="23" t="s">
        <v>34</v>
      </c>
      <c r="D89" s="24">
        <f t="shared" si="27"/>
        <v>9000</v>
      </c>
      <c r="E89" s="24"/>
      <c r="F89" s="24"/>
      <c r="G89" s="24">
        <v>9000</v>
      </c>
      <c r="H89" s="24"/>
      <c r="I89" s="24"/>
      <c r="J89" s="149">
        <v>9000</v>
      </c>
      <c r="K89" s="149">
        <v>9000</v>
      </c>
      <c r="L89" s="25"/>
      <c r="M89" s="26">
        <f t="shared" si="26"/>
        <v>0</v>
      </c>
    </row>
    <row r="90" spans="1:13" ht="30">
      <c r="A90" s="68" t="s">
        <v>150</v>
      </c>
      <c r="B90" s="68"/>
      <c r="C90" s="23" t="s">
        <v>35</v>
      </c>
      <c r="D90" s="114">
        <f t="shared" si="27"/>
        <v>4000</v>
      </c>
      <c r="E90" s="114"/>
      <c r="F90" s="114"/>
      <c r="G90" s="114">
        <v>4000</v>
      </c>
      <c r="H90" s="24"/>
      <c r="I90" s="24"/>
      <c r="J90" s="149">
        <v>3563</v>
      </c>
      <c r="K90" s="149">
        <v>3563</v>
      </c>
      <c r="L90" s="25"/>
      <c r="M90" s="26">
        <f t="shared" si="26"/>
        <v>437</v>
      </c>
    </row>
    <row r="91" spans="1:13" ht="30">
      <c r="A91" s="68" t="s">
        <v>151</v>
      </c>
      <c r="B91" s="68"/>
      <c r="C91" s="23" t="s">
        <v>36</v>
      </c>
      <c r="D91" s="24">
        <f t="shared" si="27"/>
        <v>5000</v>
      </c>
      <c r="E91" s="24"/>
      <c r="F91" s="24"/>
      <c r="G91" s="24">
        <v>5000</v>
      </c>
      <c r="H91" s="24"/>
      <c r="I91" s="24"/>
      <c r="J91" s="149">
        <v>5000</v>
      </c>
      <c r="K91" s="149">
        <v>5000</v>
      </c>
      <c r="L91" s="25"/>
      <c r="M91" s="26">
        <f t="shared" si="26"/>
        <v>0</v>
      </c>
    </row>
    <row r="92" spans="1:13" ht="30">
      <c r="A92" s="68" t="s">
        <v>152</v>
      </c>
      <c r="B92" s="68"/>
      <c r="C92" s="23" t="s">
        <v>37</v>
      </c>
      <c r="D92" s="114">
        <f t="shared" si="27"/>
        <v>1600</v>
      </c>
      <c r="E92" s="114"/>
      <c r="F92" s="114"/>
      <c r="G92" s="114">
        <v>1600</v>
      </c>
      <c r="H92" s="24"/>
      <c r="I92" s="24"/>
      <c r="J92" s="149">
        <v>1600</v>
      </c>
      <c r="K92" s="149">
        <v>1600</v>
      </c>
      <c r="L92" s="25"/>
      <c r="M92" s="26">
        <f t="shared" si="26"/>
        <v>0</v>
      </c>
    </row>
    <row r="93" spans="1:13" ht="15">
      <c r="A93" s="68" t="s">
        <v>240</v>
      </c>
      <c r="B93" s="68"/>
      <c r="C93" s="23" t="s">
        <v>281</v>
      </c>
      <c r="D93" s="114">
        <f t="shared" si="27"/>
        <v>9100</v>
      </c>
      <c r="E93" s="114"/>
      <c r="F93" s="114"/>
      <c r="G93" s="114">
        <v>9100</v>
      </c>
      <c r="H93" s="24"/>
      <c r="I93" s="24"/>
      <c r="J93" s="149">
        <v>327</v>
      </c>
      <c r="K93" s="149">
        <v>3327</v>
      </c>
      <c r="L93" s="25"/>
      <c r="M93" s="26">
        <f t="shared" si="26"/>
        <v>5773</v>
      </c>
    </row>
    <row r="94" spans="1:13" ht="15">
      <c r="A94" s="68" t="s">
        <v>241</v>
      </c>
      <c r="B94" s="68"/>
      <c r="C94" s="23" t="s">
        <v>282</v>
      </c>
      <c r="D94" s="24">
        <f t="shared" si="27"/>
        <v>2600</v>
      </c>
      <c r="E94" s="24"/>
      <c r="F94" s="24"/>
      <c r="G94" s="24">
        <v>2600</v>
      </c>
      <c r="H94" s="24"/>
      <c r="I94" s="24"/>
      <c r="J94" s="149">
        <v>2540</v>
      </c>
      <c r="K94" s="149">
        <v>2540</v>
      </c>
      <c r="L94" s="25"/>
      <c r="M94" s="26">
        <f t="shared" si="26"/>
        <v>60</v>
      </c>
    </row>
    <row r="95" spans="1:13" ht="15">
      <c r="A95" s="68" t="s">
        <v>242</v>
      </c>
      <c r="B95" s="198"/>
      <c r="C95" s="5" t="s">
        <v>367</v>
      </c>
      <c r="D95" s="114">
        <f t="shared" si="27"/>
        <v>3000</v>
      </c>
      <c r="E95" s="114"/>
      <c r="F95" s="114"/>
      <c r="G95" s="114">
        <v>3000</v>
      </c>
      <c r="H95" s="24"/>
      <c r="I95" s="24"/>
      <c r="J95" s="149">
        <v>2989</v>
      </c>
      <c r="K95" s="149">
        <v>2989</v>
      </c>
      <c r="L95" s="25"/>
      <c r="M95" s="26">
        <f t="shared" si="26"/>
        <v>11</v>
      </c>
    </row>
    <row r="96" spans="1:13" ht="15">
      <c r="A96" s="68" t="s">
        <v>243</v>
      </c>
      <c r="B96" s="68"/>
      <c r="C96" s="23" t="s">
        <v>338</v>
      </c>
      <c r="D96" s="114">
        <f t="shared" si="27"/>
        <v>3600</v>
      </c>
      <c r="E96" s="114"/>
      <c r="F96" s="114"/>
      <c r="G96" s="114">
        <v>3600</v>
      </c>
      <c r="H96" s="24"/>
      <c r="I96" s="24"/>
      <c r="J96" s="149">
        <v>3160</v>
      </c>
      <c r="K96" s="149">
        <v>3160</v>
      </c>
      <c r="L96" s="25"/>
      <c r="M96" s="26">
        <f t="shared" si="26"/>
        <v>440</v>
      </c>
    </row>
    <row r="97" spans="1:16" s="156" customFormat="1" ht="30">
      <c r="A97" s="68" t="s">
        <v>303</v>
      </c>
      <c r="B97" s="68"/>
      <c r="C97" s="154" t="s">
        <v>344</v>
      </c>
      <c r="D97" s="149">
        <f t="shared" si="27"/>
        <v>900</v>
      </c>
      <c r="E97" s="149"/>
      <c r="F97" s="149"/>
      <c r="G97" s="149">
        <v>900</v>
      </c>
      <c r="H97" s="149"/>
      <c r="I97" s="149"/>
      <c r="J97" s="149">
        <v>900</v>
      </c>
      <c r="K97" s="149">
        <v>900</v>
      </c>
      <c r="L97" s="25"/>
      <c r="M97" s="26">
        <f t="shared" si="26"/>
        <v>0</v>
      </c>
      <c r="N97" s="57"/>
      <c r="O97" s="152"/>
      <c r="P97" s="162"/>
    </row>
    <row r="98" spans="1:16" s="156" customFormat="1" ht="15">
      <c r="A98" s="68" t="s">
        <v>345</v>
      </c>
      <c r="B98" s="68"/>
      <c r="C98" s="154" t="s">
        <v>346</v>
      </c>
      <c r="D98" s="149">
        <f t="shared" si="27"/>
        <v>170</v>
      </c>
      <c r="E98" s="149">
        <v>170</v>
      </c>
      <c r="F98" s="149"/>
      <c r="G98" s="149"/>
      <c r="H98" s="149"/>
      <c r="I98" s="149"/>
      <c r="J98" s="149">
        <v>170</v>
      </c>
      <c r="K98" s="149">
        <v>170</v>
      </c>
      <c r="L98" s="25"/>
      <c r="M98" s="26">
        <f t="shared" si="26"/>
        <v>0</v>
      </c>
      <c r="N98" s="57"/>
      <c r="O98" s="152"/>
      <c r="P98" s="162"/>
    </row>
    <row r="99" spans="1:13" ht="30">
      <c r="A99" s="68" t="s">
        <v>347</v>
      </c>
      <c r="B99" s="68"/>
      <c r="C99" s="23" t="s">
        <v>244</v>
      </c>
      <c r="D99" s="149">
        <f>E99</f>
        <v>240</v>
      </c>
      <c r="E99" s="149">
        <v>240</v>
      </c>
      <c r="F99" s="24"/>
      <c r="G99" s="24"/>
      <c r="H99" s="24"/>
      <c r="I99" s="24"/>
      <c r="J99" s="149">
        <v>232</v>
      </c>
      <c r="K99" s="149">
        <v>232</v>
      </c>
      <c r="L99" s="25"/>
      <c r="M99" s="26">
        <f t="shared" si="26"/>
        <v>8</v>
      </c>
    </row>
    <row r="100" spans="1:16" s="32" customFormat="1" ht="15">
      <c r="A100" s="69">
        <v>2</v>
      </c>
      <c r="B100" s="69"/>
      <c r="C100" s="28" t="s">
        <v>100</v>
      </c>
      <c r="D100" s="29">
        <f aca="true" t="shared" si="28" ref="D100:K100">SUM(D101:D103)</f>
        <v>15300</v>
      </c>
      <c r="E100" s="29">
        <f t="shared" si="28"/>
        <v>300</v>
      </c>
      <c r="F100" s="29">
        <f t="shared" si="28"/>
        <v>0</v>
      </c>
      <c r="G100" s="29">
        <f t="shared" si="28"/>
        <v>15000</v>
      </c>
      <c r="H100" s="29">
        <f t="shared" si="28"/>
        <v>0</v>
      </c>
      <c r="I100" s="29">
        <f t="shared" si="28"/>
        <v>0</v>
      </c>
      <c r="J100" s="29">
        <f t="shared" si="28"/>
        <v>15780</v>
      </c>
      <c r="K100" s="29">
        <f t="shared" si="28"/>
        <v>15780</v>
      </c>
      <c r="L100" s="30">
        <f>K100/D100*100</f>
        <v>103.1372549019608</v>
      </c>
      <c r="M100" s="82">
        <f t="shared" si="26"/>
        <v>-480</v>
      </c>
      <c r="N100" s="178"/>
      <c r="O100" s="130"/>
      <c r="P100" s="167"/>
    </row>
    <row r="101" spans="1:13" ht="30">
      <c r="A101" s="68" t="s">
        <v>84</v>
      </c>
      <c r="B101" s="68"/>
      <c r="C101" s="23" t="s">
        <v>27</v>
      </c>
      <c r="D101" s="24">
        <f>SUM(E101:I101)</f>
        <v>8000</v>
      </c>
      <c r="E101" s="24"/>
      <c r="F101" s="24"/>
      <c r="G101" s="24">
        <v>8000</v>
      </c>
      <c r="H101" s="48"/>
      <c r="I101" s="48"/>
      <c r="J101" s="186">
        <v>8000</v>
      </c>
      <c r="K101" s="186">
        <v>8000</v>
      </c>
      <c r="L101" s="193"/>
      <c r="M101" s="26">
        <f t="shared" si="26"/>
        <v>0</v>
      </c>
    </row>
    <row r="102" spans="1:13" ht="15">
      <c r="A102" s="68" t="s">
        <v>85</v>
      </c>
      <c r="B102" s="68"/>
      <c r="C102" s="23" t="s">
        <v>33</v>
      </c>
      <c r="D102" s="24">
        <f>SUM(E102:I102)</f>
        <v>7000</v>
      </c>
      <c r="E102" s="24"/>
      <c r="F102" s="24"/>
      <c r="G102" s="24">
        <v>7000</v>
      </c>
      <c r="H102" s="24"/>
      <c r="I102" s="24"/>
      <c r="J102" s="149">
        <v>7506</v>
      </c>
      <c r="K102" s="149">
        <v>7506</v>
      </c>
      <c r="L102" s="25"/>
      <c r="M102" s="26">
        <f t="shared" si="26"/>
        <v>-506</v>
      </c>
    </row>
    <row r="103" spans="1:13" ht="15">
      <c r="A103" s="68" t="s">
        <v>86</v>
      </c>
      <c r="B103" s="68"/>
      <c r="C103" s="23" t="s">
        <v>245</v>
      </c>
      <c r="D103" s="24">
        <f>E103</f>
        <v>300</v>
      </c>
      <c r="E103" s="24">
        <v>300</v>
      </c>
      <c r="F103" s="24"/>
      <c r="G103" s="24"/>
      <c r="H103" s="24"/>
      <c r="I103" s="24"/>
      <c r="J103" s="149">
        <v>274</v>
      </c>
      <c r="K103" s="149">
        <v>274</v>
      </c>
      <c r="L103" s="25"/>
      <c r="M103" s="26">
        <f t="shared" si="26"/>
        <v>26</v>
      </c>
    </row>
    <row r="104" spans="1:16" s="47" customFormat="1" ht="16.5">
      <c r="A104" s="67" t="s">
        <v>42</v>
      </c>
      <c r="B104" s="67"/>
      <c r="C104" s="18" t="s">
        <v>101</v>
      </c>
      <c r="D104" s="27">
        <f aca="true" t="shared" si="29" ref="D104:K104">SUM(D105:D113)</f>
        <v>14200</v>
      </c>
      <c r="E104" s="27">
        <f t="shared" si="29"/>
        <v>0</v>
      </c>
      <c r="F104" s="27">
        <f t="shared" si="29"/>
        <v>0</v>
      </c>
      <c r="G104" s="27">
        <f t="shared" si="29"/>
        <v>14200</v>
      </c>
      <c r="H104" s="27">
        <f t="shared" si="29"/>
        <v>0</v>
      </c>
      <c r="I104" s="27">
        <f t="shared" si="29"/>
        <v>0</v>
      </c>
      <c r="J104" s="27">
        <f t="shared" si="29"/>
        <v>13307</v>
      </c>
      <c r="K104" s="27">
        <f t="shared" si="29"/>
        <v>13307</v>
      </c>
      <c r="L104" s="20">
        <f>K104/D104*100</f>
        <v>93.71126760563381</v>
      </c>
      <c r="M104" s="195">
        <f t="shared" si="26"/>
        <v>893</v>
      </c>
      <c r="N104" s="177"/>
      <c r="O104" s="136"/>
      <c r="P104" s="172"/>
    </row>
    <row r="105" spans="1:16" s="49" customFormat="1" ht="30">
      <c r="A105" s="74">
        <v>1</v>
      </c>
      <c r="B105" s="74"/>
      <c r="C105" s="33" t="s">
        <v>197</v>
      </c>
      <c r="D105" s="115">
        <f aca="true" t="shared" si="30" ref="D105:D113">SUM(E105:I105)</f>
        <v>6900</v>
      </c>
      <c r="E105" s="115"/>
      <c r="F105" s="115"/>
      <c r="G105" s="115">
        <v>6900</v>
      </c>
      <c r="H105" s="34"/>
      <c r="I105" s="34"/>
      <c r="J105" s="150">
        <v>6649</v>
      </c>
      <c r="K105" s="150">
        <v>6649</v>
      </c>
      <c r="L105" s="36"/>
      <c r="M105" s="26">
        <f t="shared" si="26"/>
        <v>251</v>
      </c>
      <c r="N105" s="181"/>
      <c r="O105" s="125"/>
      <c r="P105" s="173"/>
    </row>
    <row r="106" spans="1:16" s="49" customFormat="1" ht="30">
      <c r="A106" s="74">
        <v>2</v>
      </c>
      <c r="B106" s="74"/>
      <c r="C106" s="33" t="s">
        <v>198</v>
      </c>
      <c r="D106" s="34">
        <f t="shared" si="30"/>
        <v>2000</v>
      </c>
      <c r="E106" s="34"/>
      <c r="F106" s="34"/>
      <c r="G106" s="34">
        <v>2000</v>
      </c>
      <c r="H106" s="34"/>
      <c r="I106" s="34"/>
      <c r="J106" s="150">
        <v>1970</v>
      </c>
      <c r="K106" s="150">
        <v>1970</v>
      </c>
      <c r="L106" s="36"/>
      <c r="M106" s="26">
        <f t="shared" si="26"/>
        <v>30</v>
      </c>
      <c r="N106" s="181"/>
      <c r="O106" s="125"/>
      <c r="P106" s="173"/>
    </row>
    <row r="107" spans="1:16" s="49" customFormat="1" ht="45">
      <c r="A107" s="74">
        <v>3</v>
      </c>
      <c r="B107" s="74"/>
      <c r="C107" s="33" t="s">
        <v>199</v>
      </c>
      <c r="D107" s="34">
        <f t="shared" si="30"/>
        <v>2200</v>
      </c>
      <c r="E107" s="34"/>
      <c r="F107" s="34"/>
      <c r="G107" s="34">
        <v>2200</v>
      </c>
      <c r="H107" s="34"/>
      <c r="I107" s="34"/>
      <c r="J107" s="150">
        <v>2158</v>
      </c>
      <c r="K107" s="150">
        <v>2158</v>
      </c>
      <c r="L107" s="36"/>
      <c r="M107" s="26">
        <f t="shared" si="26"/>
        <v>42</v>
      </c>
      <c r="N107" s="181"/>
      <c r="O107" s="125"/>
      <c r="P107" s="173"/>
    </row>
    <row r="108" spans="1:16" s="49" customFormat="1" ht="30">
      <c r="A108" s="74">
        <v>4</v>
      </c>
      <c r="B108" s="74"/>
      <c r="C108" s="33" t="s">
        <v>200</v>
      </c>
      <c r="D108" s="34">
        <f t="shared" si="30"/>
        <v>2600</v>
      </c>
      <c r="E108" s="34"/>
      <c r="F108" s="34"/>
      <c r="G108" s="34">
        <v>2600</v>
      </c>
      <c r="H108" s="34"/>
      <c r="I108" s="34"/>
      <c r="J108" s="150">
        <v>2530</v>
      </c>
      <c r="K108" s="150">
        <v>2530</v>
      </c>
      <c r="L108" s="36"/>
      <c r="M108" s="26">
        <f t="shared" si="26"/>
        <v>70</v>
      </c>
      <c r="N108" s="181"/>
      <c r="O108" s="125"/>
      <c r="P108" s="173"/>
    </row>
    <row r="109" spans="1:16" s="49" customFormat="1" ht="15">
      <c r="A109" s="74">
        <v>5</v>
      </c>
      <c r="B109" s="74"/>
      <c r="C109" s="33" t="s">
        <v>201</v>
      </c>
      <c r="D109" s="34">
        <f t="shared" si="30"/>
        <v>50</v>
      </c>
      <c r="E109" s="34"/>
      <c r="F109" s="34"/>
      <c r="G109" s="34">
        <v>50</v>
      </c>
      <c r="H109" s="34"/>
      <c r="I109" s="34"/>
      <c r="J109" s="34"/>
      <c r="K109" s="34"/>
      <c r="L109" s="36"/>
      <c r="M109" s="26">
        <f t="shared" si="26"/>
        <v>50</v>
      </c>
      <c r="N109" s="181"/>
      <c r="O109" s="125"/>
      <c r="P109" s="173"/>
    </row>
    <row r="110" spans="1:16" s="49" customFormat="1" ht="15">
      <c r="A110" s="74">
        <v>6</v>
      </c>
      <c r="B110" s="74"/>
      <c r="C110" s="33" t="s">
        <v>202</v>
      </c>
      <c r="D110" s="34">
        <f t="shared" si="30"/>
        <v>50</v>
      </c>
      <c r="E110" s="34"/>
      <c r="F110" s="34"/>
      <c r="G110" s="34">
        <v>50</v>
      </c>
      <c r="H110" s="34"/>
      <c r="I110" s="34"/>
      <c r="J110" s="34"/>
      <c r="K110" s="34"/>
      <c r="L110" s="36"/>
      <c r="M110" s="26">
        <f t="shared" si="26"/>
        <v>50</v>
      </c>
      <c r="N110" s="181"/>
      <c r="O110" s="125"/>
      <c r="P110" s="173"/>
    </row>
    <row r="111" spans="1:16" s="49" customFormat="1" ht="30">
      <c r="A111" s="74">
        <v>7</v>
      </c>
      <c r="B111" s="74"/>
      <c r="C111" s="33" t="s">
        <v>227</v>
      </c>
      <c r="D111" s="34">
        <f t="shared" si="30"/>
        <v>100</v>
      </c>
      <c r="E111" s="34"/>
      <c r="F111" s="34"/>
      <c r="G111" s="34">
        <v>100</v>
      </c>
      <c r="H111" s="34"/>
      <c r="I111" s="34"/>
      <c r="J111" s="34"/>
      <c r="K111" s="34"/>
      <c r="L111" s="36"/>
      <c r="M111" s="26">
        <f t="shared" si="26"/>
        <v>100</v>
      </c>
      <c r="N111" s="181"/>
      <c r="O111" s="125">
        <f>N151</f>
        <v>0</v>
      </c>
      <c r="P111" s="173"/>
    </row>
    <row r="112" spans="1:16" s="49" customFormat="1" ht="45">
      <c r="A112" s="74">
        <v>8</v>
      </c>
      <c r="B112" s="74"/>
      <c r="C112" s="33" t="s">
        <v>203</v>
      </c>
      <c r="D112" s="34">
        <f t="shared" si="30"/>
        <v>100</v>
      </c>
      <c r="E112" s="34"/>
      <c r="F112" s="34"/>
      <c r="G112" s="34">
        <v>100</v>
      </c>
      <c r="H112" s="34"/>
      <c r="I112" s="34"/>
      <c r="J112" s="34"/>
      <c r="K112" s="34"/>
      <c r="L112" s="36"/>
      <c r="M112" s="26">
        <f t="shared" si="26"/>
        <v>100</v>
      </c>
      <c r="N112" s="181"/>
      <c r="O112" s="125"/>
      <c r="P112" s="173"/>
    </row>
    <row r="113" spans="1:16" s="49" customFormat="1" ht="15">
      <c r="A113" s="74">
        <v>9</v>
      </c>
      <c r="B113" s="74"/>
      <c r="C113" s="33" t="s">
        <v>204</v>
      </c>
      <c r="D113" s="34">
        <f t="shared" si="30"/>
        <v>200</v>
      </c>
      <c r="E113" s="34"/>
      <c r="F113" s="34"/>
      <c r="G113" s="34">
        <v>200</v>
      </c>
      <c r="H113" s="34"/>
      <c r="I113" s="34"/>
      <c r="J113" s="34"/>
      <c r="K113" s="34"/>
      <c r="L113" s="36"/>
      <c r="M113" s="26">
        <f t="shared" si="26"/>
        <v>200</v>
      </c>
      <c r="N113" s="181"/>
      <c r="O113" s="125"/>
      <c r="P113" s="173"/>
    </row>
    <row r="114" spans="1:16" s="47" customFormat="1" ht="16.5">
      <c r="A114" s="67" t="s">
        <v>43</v>
      </c>
      <c r="B114" s="67"/>
      <c r="C114" s="18" t="s">
        <v>102</v>
      </c>
      <c r="D114" s="27">
        <f aca="true" t="shared" si="31" ref="D114:K114">D115+D120+D123</f>
        <v>55364</v>
      </c>
      <c r="E114" s="27">
        <f t="shared" si="31"/>
        <v>2200</v>
      </c>
      <c r="F114" s="27">
        <f t="shared" si="31"/>
        <v>0</v>
      </c>
      <c r="G114" s="27">
        <f t="shared" si="31"/>
        <v>42640</v>
      </c>
      <c r="H114" s="27">
        <f t="shared" si="31"/>
        <v>10524</v>
      </c>
      <c r="I114" s="27">
        <f t="shared" si="31"/>
        <v>0</v>
      </c>
      <c r="J114" s="27">
        <f t="shared" si="31"/>
        <v>42715</v>
      </c>
      <c r="K114" s="27">
        <f t="shared" si="31"/>
        <v>52774</v>
      </c>
      <c r="L114" s="20">
        <f>K114/D114*100</f>
        <v>95.32186980709486</v>
      </c>
      <c r="M114" s="20">
        <f>L114/E114*100</f>
        <v>4.332812263958857</v>
      </c>
      <c r="N114" s="177"/>
      <c r="O114" s="136"/>
      <c r="P114" s="172"/>
    </row>
    <row r="115" spans="1:16" s="50" customFormat="1" ht="15">
      <c r="A115" s="69">
        <v>1</v>
      </c>
      <c r="B115" s="69"/>
      <c r="C115" s="28" t="s">
        <v>260</v>
      </c>
      <c r="D115" s="29">
        <f aca="true" t="shared" si="32" ref="D115:K115">SUM(D116:D119)</f>
        <v>42164</v>
      </c>
      <c r="E115" s="29">
        <f t="shared" si="32"/>
        <v>2000</v>
      </c>
      <c r="F115" s="29">
        <f t="shared" si="32"/>
        <v>0</v>
      </c>
      <c r="G115" s="29">
        <f t="shared" si="32"/>
        <v>34640</v>
      </c>
      <c r="H115" s="29">
        <f t="shared" si="32"/>
        <v>5524</v>
      </c>
      <c r="I115" s="29">
        <f t="shared" si="32"/>
        <v>0</v>
      </c>
      <c r="J115" s="29">
        <f t="shared" si="32"/>
        <v>31979</v>
      </c>
      <c r="K115" s="29">
        <f t="shared" si="32"/>
        <v>41699</v>
      </c>
      <c r="L115" s="30">
        <f>K115/D115*100</f>
        <v>98.89716345697752</v>
      </c>
      <c r="M115" s="30">
        <f>L115/E115*100</f>
        <v>4.9448581728488765</v>
      </c>
      <c r="N115" s="178"/>
      <c r="O115" s="134"/>
      <c r="P115" s="169"/>
    </row>
    <row r="116" spans="1:13" ht="15">
      <c r="A116" s="68" t="s">
        <v>55</v>
      </c>
      <c r="B116" s="68"/>
      <c r="C116" s="23" t="s">
        <v>38</v>
      </c>
      <c r="D116" s="24">
        <f>SUM(E116:I116)</f>
        <v>29640</v>
      </c>
      <c r="E116" s="24"/>
      <c r="F116" s="24"/>
      <c r="G116" s="24">
        <v>29640</v>
      </c>
      <c r="H116" s="24"/>
      <c r="I116" s="24"/>
      <c r="J116" s="149">
        <v>24920</v>
      </c>
      <c r="K116" s="149">
        <v>29640</v>
      </c>
      <c r="L116" s="25"/>
      <c r="M116" s="26">
        <f aca="true" t="shared" si="33" ref="M116:M179">D116-K116</f>
        <v>0</v>
      </c>
    </row>
    <row r="117" spans="1:13" ht="60">
      <c r="A117" s="68" t="s">
        <v>56</v>
      </c>
      <c r="B117" s="68"/>
      <c r="C117" s="23" t="s">
        <v>40</v>
      </c>
      <c r="D117" s="24">
        <f>SUM(E117:I117)</f>
        <v>5000</v>
      </c>
      <c r="E117" s="24"/>
      <c r="F117" s="24"/>
      <c r="G117" s="24">
        <v>5000</v>
      </c>
      <c r="H117" s="24"/>
      <c r="I117" s="24"/>
      <c r="J117" s="149"/>
      <c r="K117" s="149">
        <v>5000</v>
      </c>
      <c r="L117" s="25"/>
      <c r="M117" s="26">
        <f t="shared" si="33"/>
        <v>0</v>
      </c>
    </row>
    <row r="118" spans="1:16" s="38" customFormat="1" ht="45">
      <c r="A118" s="68" t="s">
        <v>81</v>
      </c>
      <c r="B118" s="68"/>
      <c r="C118" s="33" t="s">
        <v>78</v>
      </c>
      <c r="D118" s="24">
        <f>SUM(E118:I118)</f>
        <v>5524</v>
      </c>
      <c r="E118" s="34"/>
      <c r="F118" s="34"/>
      <c r="G118" s="34"/>
      <c r="H118" s="34">
        <v>5524</v>
      </c>
      <c r="I118" s="34"/>
      <c r="J118" s="150">
        <v>5324</v>
      </c>
      <c r="K118" s="150">
        <v>5324</v>
      </c>
      <c r="L118" s="36"/>
      <c r="M118" s="26">
        <f t="shared" si="33"/>
        <v>200</v>
      </c>
      <c r="N118" s="151">
        <f>K118</f>
        <v>5324</v>
      </c>
      <c r="O118" s="131"/>
      <c r="P118" s="168"/>
    </row>
    <row r="119" spans="1:13" ht="30">
      <c r="A119" s="68" t="s">
        <v>82</v>
      </c>
      <c r="B119" s="68"/>
      <c r="C119" s="23" t="s">
        <v>259</v>
      </c>
      <c r="D119" s="24">
        <f>SUM(E119:I119)</f>
        <v>2000</v>
      </c>
      <c r="E119" s="24">
        <v>2000</v>
      </c>
      <c r="F119" s="24"/>
      <c r="G119" s="24"/>
      <c r="H119" s="24"/>
      <c r="I119" s="24"/>
      <c r="J119" s="149">
        <v>1735</v>
      </c>
      <c r="K119" s="149">
        <v>1735</v>
      </c>
      <c r="L119" s="25"/>
      <c r="M119" s="26">
        <f t="shared" si="33"/>
        <v>265</v>
      </c>
    </row>
    <row r="120" spans="1:16" s="32" customFormat="1" ht="15">
      <c r="A120" s="69">
        <v>2</v>
      </c>
      <c r="B120" s="69"/>
      <c r="C120" s="28" t="s">
        <v>103</v>
      </c>
      <c r="D120" s="29">
        <f aca="true" t="shared" si="34" ref="D120:K120">SUM(D121:D122)</f>
        <v>13000</v>
      </c>
      <c r="E120" s="29">
        <f t="shared" si="34"/>
        <v>0</v>
      </c>
      <c r="F120" s="29">
        <f t="shared" si="34"/>
        <v>0</v>
      </c>
      <c r="G120" s="29">
        <f t="shared" si="34"/>
        <v>8000</v>
      </c>
      <c r="H120" s="29">
        <f t="shared" si="34"/>
        <v>5000</v>
      </c>
      <c r="I120" s="29">
        <f t="shared" si="34"/>
        <v>0</v>
      </c>
      <c r="J120" s="29">
        <f t="shared" si="34"/>
        <v>10560</v>
      </c>
      <c r="K120" s="29">
        <f t="shared" si="34"/>
        <v>10899</v>
      </c>
      <c r="L120" s="30">
        <f>K120/D120*100</f>
        <v>83.83846153846154</v>
      </c>
      <c r="M120" s="82">
        <f t="shared" si="33"/>
        <v>2101</v>
      </c>
      <c r="N120" s="178"/>
      <c r="O120" s="130"/>
      <c r="P120" s="167"/>
    </row>
    <row r="121" spans="1:14" ht="30">
      <c r="A121" s="68" t="s">
        <v>84</v>
      </c>
      <c r="B121" s="68"/>
      <c r="C121" s="23" t="s">
        <v>130</v>
      </c>
      <c r="D121" s="24">
        <f>SUM(E121:I121)</f>
        <v>10000</v>
      </c>
      <c r="E121" s="24"/>
      <c r="F121" s="24"/>
      <c r="G121" s="24">
        <v>5000</v>
      </c>
      <c r="H121" s="24">
        <v>5000</v>
      </c>
      <c r="I121" s="24"/>
      <c r="J121" s="149">
        <f>4661+4742</f>
        <v>9403</v>
      </c>
      <c r="K121" s="149">
        <f>5000+4742</f>
        <v>9742</v>
      </c>
      <c r="L121" s="25"/>
      <c r="M121" s="26">
        <f t="shared" si="33"/>
        <v>258</v>
      </c>
      <c r="N121" s="152">
        <v>5000</v>
      </c>
    </row>
    <row r="122" spans="1:13" ht="15">
      <c r="A122" s="68" t="s">
        <v>85</v>
      </c>
      <c r="B122" s="68"/>
      <c r="C122" s="23" t="s">
        <v>39</v>
      </c>
      <c r="D122" s="24">
        <f>SUM(E122:I122)</f>
        <v>3000</v>
      </c>
      <c r="E122" s="24"/>
      <c r="F122" s="24"/>
      <c r="G122" s="24">
        <v>3000</v>
      </c>
      <c r="H122" s="24"/>
      <c r="I122" s="24"/>
      <c r="J122" s="149">
        <v>1157</v>
      </c>
      <c r="K122" s="149">
        <v>1157</v>
      </c>
      <c r="L122" s="25"/>
      <c r="M122" s="26">
        <f t="shared" si="33"/>
        <v>1843</v>
      </c>
    </row>
    <row r="123" spans="1:16" s="32" customFormat="1" ht="15">
      <c r="A123" s="69">
        <v>3</v>
      </c>
      <c r="B123" s="69"/>
      <c r="C123" s="45" t="s">
        <v>104</v>
      </c>
      <c r="D123" s="29">
        <f aca="true" t="shared" si="35" ref="D123:K123">SUM(D124:D124)</f>
        <v>200</v>
      </c>
      <c r="E123" s="29">
        <f t="shared" si="35"/>
        <v>200</v>
      </c>
      <c r="F123" s="29">
        <f t="shared" si="35"/>
        <v>0</v>
      </c>
      <c r="G123" s="29">
        <f t="shared" si="35"/>
        <v>0</v>
      </c>
      <c r="H123" s="29">
        <f t="shared" si="35"/>
        <v>0</v>
      </c>
      <c r="I123" s="29">
        <f t="shared" si="35"/>
        <v>0</v>
      </c>
      <c r="J123" s="29">
        <f t="shared" si="35"/>
        <v>176</v>
      </c>
      <c r="K123" s="29">
        <f t="shared" si="35"/>
        <v>176</v>
      </c>
      <c r="L123" s="30">
        <f>K123/D123*100</f>
        <v>88</v>
      </c>
      <c r="M123" s="31"/>
      <c r="N123" s="178"/>
      <c r="O123" s="130"/>
      <c r="P123" s="167"/>
    </row>
    <row r="124" spans="1:13" ht="30">
      <c r="A124" s="68"/>
      <c r="B124" s="68"/>
      <c r="C124" s="23" t="s">
        <v>254</v>
      </c>
      <c r="D124" s="24">
        <f>E124</f>
        <v>200</v>
      </c>
      <c r="E124" s="24">
        <v>200</v>
      </c>
      <c r="F124" s="24"/>
      <c r="G124" s="24"/>
      <c r="H124" s="24"/>
      <c r="I124" s="24"/>
      <c r="J124" s="149">
        <v>176</v>
      </c>
      <c r="K124" s="149">
        <v>176</v>
      </c>
      <c r="L124" s="25"/>
      <c r="M124" s="26">
        <f t="shared" si="33"/>
        <v>24</v>
      </c>
    </row>
    <row r="125" spans="1:16" s="22" customFormat="1" ht="16.5">
      <c r="A125" s="67" t="s">
        <v>44</v>
      </c>
      <c r="B125" s="67"/>
      <c r="C125" s="18" t="s">
        <v>258</v>
      </c>
      <c r="D125" s="27">
        <f aca="true" t="shared" si="36" ref="D125:K125">SUM(D126:D133)</f>
        <v>7195</v>
      </c>
      <c r="E125" s="27">
        <f t="shared" si="36"/>
        <v>7195</v>
      </c>
      <c r="F125" s="27">
        <f t="shared" si="36"/>
        <v>0</v>
      </c>
      <c r="G125" s="27">
        <f t="shared" si="36"/>
        <v>0</v>
      </c>
      <c r="H125" s="27">
        <f t="shared" si="36"/>
        <v>0</v>
      </c>
      <c r="I125" s="27">
        <f t="shared" si="36"/>
        <v>0</v>
      </c>
      <c r="J125" s="27">
        <f t="shared" si="36"/>
        <v>4104</v>
      </c>
      <c r="K125" s="27">
        <f t="shared" si="36"/>
        <v>4176</v>
      </c>
      <c r="L125" s="20">
        <f>K125/D125*100</f>
        <v>58.040305767894374</v>
      </c>
      <c r="M125" s="195">
        <f t="shared" si="33"/>
        <v>3019</v>
      </c>
      <c r="N125" s="177"/>
      <c r="O125" s="129"/>
      <c r="P125" s="166"/>
    </row>
    <row r="126" spans="1:13" ht="15">
      <c r="A126" s="68">
        <v>1</v>
      </c>
      <c r="B126" s="68"/>
      <c r="C126" s="33" t="s">
        <v>9</v>
      </c>
      <c r="D126" s="24">
        <f>SUM(E126:I126)</f>
        <v>1500</v>
      </c>
      <c r="E126" s="34">
        <v>1500</v>
      </c>
      <c r="F126" s="34"/>
      <c r="G126" s="34"/>
      <c r="H126" s="24"/>
      <c r="I126" s="24"/>
      <c r="J126" s="149">
        <v>395</v>
      </c>
      <c r="K126" s="149">
        <v>395</v>
      </c>
      <c r="L126" s="25"/>
      <c r="M126" s="26">
        <f t="shared" si="33"/>
        <v>1105</v>
      </c>
    </row>
    <row r="127" spans="1:13" ht="30">
      <c r="A127" s="68">
        <v>2</v>
      </c>
      <c r="B127" s="68"/>
      <c r="C127" s="23" t="s">
        <v>41</v>
      </c>
      <c r="D127" s="24">
        <f>SUM(E127:I127)</f>
        <v>2000</v>
      </c>
      <c r="E127" s="24">
        <v>2000</v>
      </c>
      <c r="F127" s="24"/>
      <c r="G127" s="24"/>
      <c r="H127" s="24"/>
      <c r="I127" s="24"/>
      <c r="J127" s="149">
        <v>1800</v>
      </c>
      <c r="K127" s="149">
        <v>1800</v>
      </c>
      <c r="L127" s="25"/>
      <c r="M127" s="26">
        <f t="shared" si="33"/>
        <v>200</v>
      </c>
    </row>
    <row r="128" spans="1:13" ht="15">
      <c r="A128" s="68">
        <v>3</v>
      </c>
      <c r="B128" s="68"/>
      <c r="C128" s="23" t="s">
        <v>355</v>
      </c>
      <c r="D128" s="24">
        <f>SUM(E128:I128)</f>
        <v>1265</v>
      </c>
      <c r="E128" s="24">
        <v>1265</v>
      </c>
      <c r="F128" s="24"/>
      <c r="G128" s="24"/>
      <c r="H128" s="24"/>
      <c r="I128" s="24"/>
      <c r="J128" s="149">
        <v>860</v>
      </c>
      <c r="K128" s="149">
        <v>860</v>
      </c>
      <c r="L128" s="25"/>
      <c r="M128" s="26">
        <f t="shared" si="33"/>
        <v>405</v>
      </c>
    </row>
    <row r="129" spans="1:13" ht="15">
      <c r="A129" s="68">
        <v>4</v>
      </c>
      <c r="B129" s="68"/>
      <c r="C129" s="23" t="s">
        <v>356</v>
      </c>
      <c r="D129" s="24">
        <f>SUM(E129:I129)</f>
        <v>1680</v>
      </c>
      <c r="E129" s="24">
        <v>1680</v>
      </c>
      <c r="F129" s="24"/>
      <c r="G129" s="24"/>
      <c r="H129" s="24"/>
      <c r="I129" s="24"/>
      <c r="J129" s="149">
        <v>594</v>
      </c>
      <c r="K129" s="149">
        <v>594</v>
      </c>
      <c r="L129" s="25"/>
      <c r="M129" s="26">
        <f t="shared" si="33"/>
        <v>1086</v>
      </c>
    </row>
    <row r="130" spans="1:13" ht="15">
      <c r="A130" s="68">
        <v>5</v>
      </c>
      <c r="B130" s="68"/>
      <c r="C130" s="23" t="s">
        <v>247</v>
      </c>
      <c r="D130" s="24">
        <f>E130</f>
        <v>0</v>
      </c>
      <c r="E130" s="24">
        <v>0</v>
      </c>
      <c r="F130" s="24"/>
      <c r="G130" s="24"/>
      <c r="H130" s="24"/>
      <c r="I130" s="24"/>
      <c r="J130" s="24"/>
      <c r="K130" s="24"/>
      <c r="L130" s="25"/>
      <c r="M130" s="26">
        <f t="shared" si="33"/>
        <v>0</v>
      </c>
    </row>
    <row r="131" spans="1:13" ht="15">
      <c r="A131" s="68">
        <v>6</v>
      </c>
      <c r="B131" s="68"/>
      <c r="C131" s="23" t="s">
        <v>249</v>
      </c>
      <c r="D131" s="24">
        <f>E131</f>
        <v>300</v>
      </c>
      <c r="E131" s="24">
        <v>300</v>
      </c>
      <c r="F131" s="24"/>
      <c r="G131" s="24"/>
      <c r="H131" s="24"/>
      <c r="I131" s="24"/>
      <c r="J131" s="149">
        <v>290</v>
      </c>
      <c r="K131" s="149">
        <v>290</v>
      </c>
      <c r="L131" s="25"/>
      <c r="M131" s="26">
        <f t="shared" si="33"/>
        <v>10</v>
      </c>
    </row>
    <row r="132" spans="1:13" ht="15">
      <c r="A132" s="68">
        <v>7</v>
      </c>
      <c r="B132" s="68"/>
      <c r="C132" s="23" t="s">
        <v>248</v>
      </c>
      <c r="D132" s="24">
        <f>E132</f>
        <v>150</v>
      </c>
      <c r="E132" s="24">
        <v>150</v>
      </c>
      <c r="F132" s="24"/>
      <c r="G132" s="24"/>
      <c r="H132" s="24"/>
      <c r="I132" s="24"/>
      <c r="J132" s="24"/>
      <c r="K132" s="24"/>
      <c r="L132" s="25"/>
      <c r="M132" s="26">
        <f t="shared" si="33"/>
        <v>150</v>
      </c>
    </row>
    <row r="133" spans="1:13" ht="15">
      <c r="A133" s="68">
        <v>8</v>
      </c>
      <c r="B133" s="68"/>
      <c r="C133" s="23" t="s">
        <v>261</v>
      </c>
      <c r="D133" s="24">
        <f>E133</f>
        <v>300</v>
      </c>
      <c r="E133" s="24">
        <v>300</v>
      </c>
      <c r="F133" s="24"/>
      <c r="G133" s="24"/>
      <c r="H133" s="24"/>
      <c r="I133" s="24"/>
      <c r="J133" s="149">
        <v>165</v>
      </c>
      <c r="K133" s="149">
        <v>237</v>
      </c>
      <c r="L133" s="25"/>
      <c r="M133" s="26">
        <f t="shared" si="33"/>
        <v>63</v>
      </c>
    </row>
    <row r="134" spans="1:16" s="22" customFormat="1" ht="16.5">
      <c r="A134" s="67" t="s">
        <v>45</v>
      </c>
      <c r="B134" s="67"/>
      <c r="C134" s="51" t="s">
        <v>105</v>
      </c>
      <c r="D134" s="19">
        <f>SUM(D135:D142)</f>
        <v>34090</v>
      </c>
      <c r="E134" s="19">
        <f aca="true" t="shared" si="37" ref="E134:K134">SUM(E135:E142)</f>
        <v>20090</v>
      </c>
      <c r="F134" s="19">
        <f t="shared" si="37"/>
        <v>0</v>
      </c>
      <c r="G134" s="19">
        <f t="shared" si="37"/>
        <v>0</v>
      </c>
      <c r="H134" s="19">
        <f t="shared" si="37"/>
        <v>14000</v>
      </c>
      <c r="I134" s="19">
        <f t="shared" si="37"/>
        <v>0</v>
      </c>
      <c r="J134" s="19">
        <f t="shared" si="37"/>
        <v>33532</v>
      </c>
      <c r="K134" s="19">
        <f t="shared" si="37"/>
        <v>33532</v>
      </c>
      <c r="L134" s="20">
        <f>K134/D134*100</f>
        <v>98.36315635083602</v>
      </c>
      <c r="M134" s="195">
        <f t="shared" si="33"/>
        <v>558</v>
      </c>
      <c r="N134" s="177"/>
      <c r="O134" s="129"/>
      <c r="P134" s="166"/>
    </row>
    <row r="135" spans="1:13" ht="30">
      <c r="A135" s="68">
        <v>1</v>
      </c>
      <c r="B135" s="68"/>
      <c r="C135" s="23" t="s">
        <v>47</v>
      </c>
      <c r="D135" s="24">
        <f aca="true" t="shared" si="38" ref="D135:D140">SUM(E135:I135)</f>
        <v>5000</v>
      </c>
      <c r="E135" s="34">
        <v>5000</v>
      </c>
      <c r="F135" s="34"/>
      <c r="G135" s="34"/>
      <c r="H135" s="24"/>
      <c r="I135" s="24"/>
      <c r="J135" s="149">
        <v>5000</v>
      </c>
      <c r="K135" s="149">
        <v>5000</v>
      </c>
      <c r="L135" s="25"/>
      <c r="M135" s="26">
        <f t="shared" si="33"/>
        <v>0</v>
      </c>
    </row>
    <row r="136" spans="1:13" ht="15">
      <c r="A136" s="68">
        <v>2</v>
      </c>
      <c r="B136" s="68"/>
      <c r="C136" s="23" t="s">
        <v>196</v>
      </c>
      <c r="D136" s="24">
        <f t="shared" si="38"/>
        <v>9000</v>
      </c>
      <c r="E136" s="34">
        <v>9000</v>
      </c>
      <c r="F136" s="34"/>
      <c r="G136" s="34"/>
      <c r="H136" s="24"/>
      <c r="I136" s="24"/>
      <c r="J136" s="149">
        <v>9000</v>
      </c>
      <c r="K136" s="149">
        <v>9000</v>
      </c>
      <c r="L136" s="25"/>
      <c r="M136" s="26">
        <f t="shared" si="33"/>
        <v>0</v>
      </c>
    </row>
    <row r="137" spans="1:16" s="42" customFormat="1" ht="45">
      <c r="A137" s="68">
        <v>3</v>
      </c>
      <c r="B137" s="68"/>
      <c r="C137" s="52" t="s">
        <v>66</v>
      </c>
      <c r="D137" s="24">
        <f t="shared" si="38"/>
        <v>14000</v>
      </c>
      <c r="E137" s="34"/>
      <c r="F137" s="34"/>
      <c r="G137" s="34"/>
      <c r="H137" s="34">
        <v>14000</v>
      </c>
      <c r="I137" s="34"/>
      <c r="J137" s="150">
        <v>14000</v>
      </c>
      <c r="K137" s="150">
        <v>14000</v>
      </c>
      <c r="L137" s="36"/>
      <c r="M137" s="26">
        <f t="shared" si="33"/>
        <v>0</v>
      </c>
      <c r="N137" s="151">
        <v>14000</v>
      </c>
      <c r="O137" s="133"/>
      <c r="P137" s="160"/>
    </row>
    <row r="138" spans="1:16" s="42" customFormat="1" ht="15">
      <c r="A138" s="68">
        <v>4</v>
      </c>
      <c r="B138" s="68"/>
      <c r="C138" s="52" t="s">
        <v>284</v>
      </c>
      <c r="D138" s="24">
        <f t="shared" si="38"/>
        <v>2100</v>
      </c>
      <c r="E138" s="34">
        <v>2100</v>
      </c>
      <c r="F138" s="34"/>
      <c r="G138" s="34"/>
      <c r="H138" s="34"/>
      <c r="I138" s="34"/>
      <c r="J138" s="150">
        <v>1901</v>
      </c>
      <c r="K138" s="150">
        <v>1901</v>
      </c>
      <c r="L138" s="36"/>
      <c r="M138" s="26">
        <f t="shared" si="33"/>
        <v>199</v>
      </c>
      <c r="N138" s="61"/>
      <c r="O138" s="133"/>
      <c r="P138" s="160">
        <v>269</v>
      </c>
    </row>
    <row r="139" spans="1:16" s="42" customFormat="1" ht="30">
      <c r="A139" s="68">
        <v>5</v>
      </c>
      <c r="B139" s="68"/>
      <c r="C139" s="52" t="s">
        <v>285</v>
      </c>
      <c r="D139" s="24">
        <f t="shared" si="38"/>
        <v>1000</v>
      </c>
      <c r="E139" s="34">
        <v>1000</v>
      </c>
      <c r="F139" s="34"/>
      <c r="G139" s="34"/>
      <c r="H139" s="34"/>
      <c r="I139" s="34"/>
      <c r="J139" s="150">
        <v>868</v>
      </c>
      <c r="K139" s="150">
        <v>868</v>
      </c>
      <c r="L139" s="36"/>
      <c r="M139" s="26">
        <f t="shared" si="33"/>
        <v>132</v>
      </c>
      <c r="N139" s="61"/>
      <c r="O139" s="133"/>
      <c r="P139" s="160">
        <v>107</v>
      </c>
    </row>
    <row r="140" spans="1:16" s="42" customFormat="1" ht="15">
      <c r="A140" s="68">
        <v>6</v>
      </c>
      <c r="B140" s="68"/>
      <c r="C140" s="52" t="s">
        <v>286</v>
      </c>
      <c r="D140" s="24">
        <f t="shared" si="38"/>
        <v>1750</v>
      </c>
      <c r="E140" s="34">
        <v>1750</v>
      </c>
      <c r="F140" s="34"/>
      <c r="G140" s="34"/>
      <c r="H140" s="34"/>
      <c r="I140" s="34"/>
      <c r="J140" s="150">
        <v>1540</v>
      </c>
      <c r="K140" s="150">
        <v>1540</v>
      </c>
      <c r="L140" s="36"/>
      <c r="M140" s="26">
        <f t="shared" si="33"/>
        <v>210</v>
      </c>
      <c r="N140" s="61"/>
      <c r="O140" s="133"/>
      <c r="P140" s="160">
        <v>24</v>
      </c>
    </row>
    <row r="141" spans="1:16" s="42" customFormat="1" ht="30">
      <c r="A141" s="68">
        <v>7</v>
      </c>
      <c r="B141" s="68"/>
      <c r="C141" s="52" t="s">
        <v>250</v>
      </c>
      <c r="D141" s="24">
        <f>E141</f>
        <v>300</v>
      </c>
      <c r="E141" s="34">
        <v>300</v>
      </c>
      <c r="F141" s="34"/>
      <c r="G141" s="34"/>
      <c r="H141" s="34"/>
      <c r="I141" s="34"/>
      <c r="J141" s="150">
        <v>283</v>
      </c>
      <c r="K141" s="150">
        <v>283</v>
      </c>
      <c r="L141" s="36"/>
      <c r="M141" s="26">
        <f t="shared" si="33"/>
        <v>17</v>
      </c>
      <c r="N141" s="61"/>
      <c r="O141" s="133"/>
      <c r="P141" s="160">
        <v>33</v>
      </c>
    </row>
    <row r="142" spans="1:16" s="42" customFormat="1" ht="30">
      <c r="A142" s="68"/>
      <c r="B142" s="68"/>
      <c r="C142" s="52" t="s">
        <v>339</v>
      </c>
      <c r="D142" s="114">
        <f>E142</f>
        <v>940</v>
      </c>
      <c r="E142" s="115">
        <f>450+490</f>
        <v>940</v>
      </c>
      <c r="F142" s="34"/>
      <c r="G142" s="34"/>
      <c r="H142" s="34"/>
      <c r="I142" s="34"/>
      <c r="J142" s="150">
        <v>940</v>
      </c>
      <c r="K142" s="150">
        <v>940</v>
      </c>
      <c r="L142" s="36"/>
      <c r="M142" s="26">
        <f t="shared" si="33"/>
        <v>0</v>
      </c>
      <c r="N142" s="61"/>
      <c r="O142" s="133"/>
      <c r="P142" s="160">
        <v>17</v>
      </c>
    </row>
    <row r="143" spans="1:16" s="22" customFormat="1" ht="16.5">
      <c r="A143" s="67" t="s">
        <v>46</v>
      </c>
      <c r="B143" s="67"/>
      <c r="C143" s="18" t="s">
        <v>106</v>
      </c>
      <c r="D143" s="27">
        <f aca="true" t="shared" si="39" ref="D143:I143">SUM(D144:D147)</f>
        <v>13770</v>
      </c>
      <c r="E143" s="27">
        <f t="shared" si="39"/>
        <v>2700</v>
      </c>
      <c r="F143" s="27">
        <f t="shared" si="39"/>
        <v>0</v>
      </c>
      <c r="G143" s="27">
        <f t="shared" si="39"/>
        <v>11000</v>
      </c>
      <c r="H143" s="27">
        <f t="shared" si="39"/>
        <v>70</v>
      </c>
      <c r="I143" s="27">
        <f t="shared" si="39"/>
        <v>0</v>
      </c>
      <c r="J143" s="27">
        <f>SUM(J144:J146)</f>
        <v>10710</v>
      </c>
      <c r="K143" s="27">
        <f>SUM(K144:K146)</f>
        <v>10769</v>
      </c>
      <c r="L143" s="20">
        <f>K143/D143*100</f>
        <v>78.20624546114742</v>
      </c>
      <c r="M143" s="195">
        <f t="shared" si="33"/>
        <v>3001</v>
      </c>
      <c r="N143" s="177"/>
      <c r="O143" s="129"/>
      <c r="P143" s="166">
        <v>26</v>
      </c>
    </row>
    <row r="144" spans="1:16" ht="15">
      <c r="A144" s="68">
        <v>1</v>
      </c>
      <c r="B144" s="68"/>
      <c r="C144" s="23" t="s">
        <v>107</v>
      </c>
      <c r="D144" s="24">
        <f>SUM(E144:I144)</f>
        <v>2500</v>
      </c>
      <c r="E144" s="24">
        <v>2500</v>
      </c>
      <c r="F144" s="24"/>
      <c r="G144" s="24"/>
      <c r="H144" s="24"/>
      <c r="I144" s="24"/>
      <c r="J144" s="24"/>
      <c r="K144" s="24"/>
      <c r="L144" s="25"/>
      <c r="M144" s="26">
        <f t="shared" si="33"/>
        <v>2500</v>
      </c>
      <c r="P144" s="162">
        <v>21</v>
      </c>
    </row>
    <row r="145" spans="1:16" ht="15">
      <c r="A145" s="68">
        <v>2</v>
      </c>
      <c r="B145" s="68"/>
      <c r="C145" s="23" t="s">
        <v>283</v>
      </c>
      <c r="D145" s="24">
        <f>SUM(E145:I145)</f>
        <v>5200</v>
      </c>
      <c r="E145" s="24">
        <v>200</v>
      </c>
      <c r="F145" s="24"/>
      <c r="G145" s="24">
        <v>5000</v>
      </c>
      <c r="H145" s="24"/>
      <c r="I145" s="24"/>
      <c r="J145" s="149">
        <f>167+4847</f>
        <v>5014</v>
      </c>
      <c r="K145" s="149">
        <f>167+4906</f>
        <v>5073</v>
      </c>
      <c r="L145" s="25"/>
      <c r="M145" s="26">
        <f t="shared" si="33"/>
        <v>127</v>
      </c>
      <c r="P145" s="162">
        <v>755</v>
      </c>
    </row>
    <row r="146" spans="1:16" ht="15">
      <c r="A146" s="68">
        <v>3</v>
      </c>
      <c r="B146" s="68"/>
      <c r="C146" s="23" t="s">
        <v>108</v>
      </c>
      <c r="D146" s="24">
        <f>SUM(E146:I146)</f>
        <v>6000</v>
      </c>
      <c r="E146" s="34"/>
      <c r="F146" s="34"/>
      <c r="G146" s="34">
        <v>6000</v>
      </c>
      <c r="H146" s="24"/>
      <c r="I146" s="24"/>
      <c r="J146" s="149">
        <v>5696</v>
      </c>
      <c r="K146" s="149">
        <v>5696</v>
      </c>
      <c r="L146" s="25"/>
      <c r="M146" s="26">
        <f t="shared" si="33"/>
        <v>304</v>
      </c>
      <c r="P146" s="162">
        <v>4</v>
      </c>
    </row>
    <row r="147" spans="1:13" ht="15">
      <c r="A147" s="68">
        <v>4</v>
      </c>
      <c r="B147" s="68"/>
      <c r="C147" s="23" t="s">
        <v>302</v>
      </c>
      <c r="D147" s="24">
        <f>SUM(E147:I147)</f>
        <v>70</v>
      </c>
      <c r="E147" s="34"/>
      <c r="F147" s="34"/>
      <c r="G147" s="34"/>
      <c r="H147" s="24">
        <v>70</v>
      </c>
      <c r="I147" s="24"/>
      <c r="J147" s="24"/>
      <c r="K147" s="24"/>
      <c r="L147" s="25"/>
      <c r="M147" s="26">
        <f t="shared" si="33"/>
        <v>70</v>
      </c>
    </row>
    <row r="148" spans="1:16" s="22" customFormat="1" ht="16.5">
      <c r="A148" s="67" t="s">
        <v>50</v>
      </c>
      <c r="B148" s="67"/>
      <c r="C148" s="18" t="s">
        <v>109</v>
      </c>
      <c r="D148" s="19">
        <f aca="true" t="shared" si="40" ref="D148:K148">D149+D156+D163+D167+D176+D183+D203+D213+D223+D247</f>
        <v>409866</v>
      </c>
      <c r="E148" s="19">
        <f t="shared" si="40"/>
        <v>86745</v>
      </c>
      <c r="F148" s="19">
        <f t="shared" si="40"/>
        <v>66347</v>
      </c>
      <c r="G148" s="19">
        <f t="shared" si="40"/>
        <v>87487</v>
      </c>
      <c r="H148" s="19">
        <f t="shared" si="40"/>
        <v>109588</v>
      </c>
      <c r="I148" s="19">
        <f t="shared" si="40"/>
        <v>59699</v>
      </c>
      <c r="J148" s="19">
        <f t="shared" si="40"/>
        <v>316451</v>
      </c>
      <c r="K148" s="19">
        <f t="shared" si="40"/>
        <v>341474</v>
      </c>
      <c r="L148" s="20">
        <f>K148/D148*100</f>
        <v>83.31357077679047</v>
      </c>
      <c r="M148" s="195">
        <f t="shared" si="33"/>
        <v>68392</v>
      </c>
      <c r="N148" s="177"/>
      <c r="O148" s="129"/>
      <c r="P148" s="166"/>
    </row>
    <row r="149" spans="1:16" s="32" customFormat="1" ht="15">
      <c r="A149" s="69">
        <v>1</v>
      </c>
      <c r="B149" s="69"/>
      <c r="C149" s="28" t="s">
        <v>110</v>
      </c>
      <c r="D149" s="29">
        <f aca="true" t="shared" si="41" ref="D149:K149">SUM(D150:D155)</f>
        <v>29440</v>
      </c>
      <c r="E149" s="29">
        <f t="shared" si="41"/>
        <v>13090</v>
      </c>
      <c r="F149" s="29">
        <f t="shared" si="41"/>
        <v>0</v>
      </c>
      <c r="G149" s="29">
        <f t="shared" si="41"/>
        <v>16350</v>
      </c>
      <c r="H149" s="29">
        <f t="shared" si="41"/>
        <v>0</v>
      </c>
      <c r="I149" s="29">
        <f t="shared" si="41"/>
        <v>0</v>
      </c>
      <c r="J149" s="29">
        <f t="shared" si="41"/>
        <v>20630</v>
      </c>
      <c r="K149" s="29">
        <f t="shared" si="41"/>
        <v>27808</v>
      </c>
      <c r="L149" s="30">
        <f>K149/D149*100</f>
        <v>94.45652173913044</v>
      </c>
      <c r="M149" s="82">
        <f t="shared" si="33"/>
        <v>1632</v>
      </c>
      <c r="N149" s="178"/>
      <c r="O149" s="130"/>
      <c r="P149" s="167"/>
    </row>
    <row r="150" spans="1:13" ht="15">
      <c r="A150" s="68" t="s">
        <v>55</v>
      </c>
      <c r="B150" s="68" t="s">
        <v>376</v>
      </c>
      <c r="C150" s="23" t="s">
        <v>137</v>
      </c>
      <c r="D150" s="24">
        <f>SUM(E150:I150)</f>
        <v>0</v>
      </c>
      <c r="E150" s="34"/>
      <c r="F150" s="34"/>
      <c r="G150" s="34"/>
      <c r="H150" s="24"/>
      <c r="I150" s="24"/>
      <c r="J150" s="24">
        <v>0</v>
      </c>
      <c r="K150" s="24">
        <v>0</v>
      </c>
      <c r="L150" s="25"/>
      <c r="M150" s="26">
        <f t="shared" si="33"/>
        <v>0</v>
      </c>
    </row>
    <row r="151" spans="1:13" ht="30">
      <c r="A151" s="68" t="s">
        <v>56</v>
      </c>
      <c r="B151" s="68" t="s">
        <v>373</v>
      </c>
      <c r="C151" s="23" t="s">
        <v>53</v>
      </c>
      <c r="D151" s="114">
        <f>SUM(E151:I151)</f>
        <v>6090</v>
      </c>
      <c r="E151" s="115">
        <v>6090</v>
      </c>
      <c r="F151" s="34"/>
      <c r="G151" s="34"/>
      <c r="H151" s="24"/>
      <c r="I151" s="24"/>
      <c r="J151" s="149">
        <v>5845</v>
      </c>
      <c r="K151" s="149">
        <v>6090</v>
      </c>
      <c r="L151" s="25"/>
      <c r="M151" s="26">
        <f t="shared" si="33"/>
        <v>0</v>
      </c>
    </row>
    <row r="152" spans="1:13" ht="24" customHeight="1">
      <c r="A152" s="68" t="s">
        <v>81</v>
      </c>
      <c r="B152" s="68" t="s">
        <v>373</v>
      </c>
      <c r="C152" s="23" t="s">
        <v>276</v>
      </c>
      <c r="D152" s="24">
        <f>E152</f>
        <v>6500</v>
      </c>
      <c r="E152" s="34">
        <v>6500</v>
      </c>
      <c r="F152" s="34"/>
      <c r="G152" s="34"/>
      <c r="H152" s="24"/>
      <c r="I152" s="24"/>
      <c r="J152" s="149">
        <v>1060</v>
      </c>
      <c r="K152" s="149">
        <v>6500</v>
      </c>
      <c r="L152" s="25"/>
      <c r="M152" s="26">
        <f t="shared" si="33"/>
        <v>0</v>
      </c>
    </row>
    <row r="153" spans="1:13" ht="15">
      <c r="A153" s="68" t="s">
        <v>82</v>
      </c>
      <c r="B153" s="68" t="s">
        <v>376</v>
      </c>
      <c r="C153" s="23" t="s">
        <v>127</v>
      </c>
      <c r="D153" s="24">
        <f>SUM(E153:I153)</f>
        <v>9000</v>
      </c>
      <c r="E153" s="24"/>
      <c r="F153" s="24"/>
      <c r="G153" s="24">
        <v>9000</v>
      </c>
      <c r="H153" s="24"/>
      <c r="I153" s="24"/>
      <c r="J153" s="149">
        <v>7800</v>
      </c>
      <c r="K153" s="149">
        <v>9000</v>
      </c>
      <c r="L153" s="25"/>
      <c r="M153" s="26">
        <f t="shared" si="33"/>
        <v>0</v>
      </c>
    </row>
    <row r="154" spans="1:13" ht="16.5" customHeight="1">
      <c r="A154" s="68" t="s">
        <v>83</v>
      </c>
      <c r="B154" s="68" t="s">
        <v>373</v>
      </c>
      <c r="C154" s="23" t="s">
        <v>279</v>
      </c>
      <c r="D154" s="24">
        <f>SUM(E154:I154)</f>
        <v>500</v>
      </c>
      <c r="E154" s="24">
        <v>500</v>
      </c>
      <c r="F154" s="24"/>
      <c r="G154" s="24"/>
      <c r="H154" s="24"/>
      <c r="I154" s="24"/>
      <c r="J154" s="149">
        <v>301</v>
      </c>
      <c r="K154" s="149">
        <v>387</v>
      </c>
      <c r="L154" s="25"/>
      <c r="M154" s="26">
        <f t="shared" si="33"/>
        <v>113</v>
      </c>
    </row>
    <row r="155" spans="1:13" ht="15">
      <c r="A155" s="68" t="s">
        <v>145</v>
      </c>
      <c r="B155" s="68" t="s">
        <v>374</v>
      </c>
      <c r="C155" s="23" t="s">
        <v>138</v>
      </c>
      <c r="D155" s="24">
        <f>SUM(E155:I155)</f>
        <v>7350</v>
      </c>
      <c r="E155" s="24"/>
      <c r="F155" s="24"/>
      <c r="G155" s="24">
        <v>7350</v>
      </c>
      <c r="H155" s="24"/>
      <c r="I155" s="24"/>
      <c r="J155" s="149">
        <v>5624</v>
      </c>
      <c r="K155" s="149">
        <v>5831</v>
      </c>
      <c r="L155" s="25"/>
      <c r="M155" s="26">
        <f t="shared" si="33"/>
        <v>1519</v>
      </c>
    </row>
    <row r="156" spans="1:16" s="32" customFormat="1" ht="15">
      <c r="A156" s="69">
        <v>2</v>
      </c>
      <c r="B156" s="69"/>
      <c r="C156" s="28" t="s">
        <v>111</v>
      </c>
      <c r="D156" s="29">
        <f aca="true" t="shared" si="42" ref="D156:I156">SUM(D157:D162)</f>
        <v>60464</v>
      </c>
      <c r="E156" s="29">
        <f t="shared" si="42"/>
        <v>20000</v>
      </c>
      <c r="F156" s="29">
        <f t="shared" si="42"/>
        <v>3200</v>
      </c>
      <c r="G156" s="29">
        <f t="shared" si="42"/>
        <v>27396</v>
      </c>
      <c r="H156" s="29">
        <f t="shared" si="42"/>
        <v>418</v>
      </c>
      <c r="I156" s="29">
        <f t="shared" si="42"/>
        <v>9450</v>
      </c>
      <c r="J156" s="29">
        <f>SUM(J157:J160)</f>
        <v>44999</v>
      </c>
      <c r="K156" s="29">
        <f>SUM(K157:K160)</f>
        <v>50411</v>
      </c>
      <c r="L156" s="30">
        <f>K156/D156*100</f>
        <v>83.37357766604921</v>
      </c>
      <c r="M156" s="82">
        <f t="shared" si="33"/>
        <v>10053</v>
      </c>
      <c r="N156" s="178"/>
      <c r="O156" s="130"/>
      <c r="P156" s="167"/>
    </row>
    <row r="157" spans="1:13" ht="15">
      <c r="A157" s="68" t="s">
        <v>84</v>
      </c>
      <c r="B157" s="68" t="s">
        <v>376</v>
      </c>
      <c r="C157" s="23" t="s">
        <v>137</v>
      </c>
      <c r="D157" s="24">
        <f>SUM(E157:I157)</f>
        <v>0</v>
      </c>
      <c r="E157" s="34"/>
      <c r="F157" s="34"/>
      <c r="G157" s="34"/>
      <c r="H157" s="24"/>
      <c r="I157" s="24"/>
      <c r="J157" s="24"/>
      <c r="K157" s="24"/>
      <c r="L157" s="25"/>
      <c r="M157" s="26">
        <f t="shared" si="33"/>
        <v>0</v>
      </c>
    </row>
    <row r="158" spans="1:13" ht="15">
      <c r="A158" s="68" t="s">
        <v>85</v>
      </c>
      <c r="B158" s="68" t="s">
        <v>376</v>
      </c>
      <c r="C158" s="23" t="s">
        <v>24</v>
      </c>
      <c r="D158" s="24">
        <f>SUM(E158:I158)</f>
        <v>44746</v>
      </c>
      <c r="E158" s="24">
        <v>20000</v>
      </c>
      <c r="F158" s="24"/>
      <c r="G158" s="24">
        <v>24746</v>
      </c>
      <c r="H158" s="24"/>
      <c r="I158" s="24"/>
      <c r="J158" s="149">
        <f>13626+20000</f>
        <v>33626</v>
      </c>
      <c r="K158" s="149">
        <f>16326+20000</f>
        <v>36326</v>
      </c>
      <c r="L158" s="25"/>
      <c r="M158" s="26">
        <f t="shared" si="33"/>
        <v>8420</v>
      </c>
    </row>
    <row r="159" spans="1:15" ht="30">
      <c r="A159" s="68" t="s">
        <v>86</v>
      </c>
      <c r="B159" s="68" t="s">
        <v>373</v>
      </c>
      <c r="C159" s="109" t="s">
        <v>325</v>
      </c>
      <c r="D159" s="24">
        <f>SUM(E159:I159)</f>
        <v>9450</v>
      </c>
      <c r="E159" s="24"/>
      <c r="F159" s="24"/>
      <c r="G159" s="24"/>
      <c r="H159" s="24"/>
      <c r="I159" s="24">
        <v>9450</v>
      </c>
      <c r="J159" s="149">
        <v>7326</v>
      </c>
      <c r="K159" s="149">
        <v>9328</v>
      </c>
      <c r="L159" s="25"/>
      <c r="M159" s="26">
        <f t="shared" si="33"/>
        <v>122</v>
      </c>
      <c r="O159" s="124">
        <f>K159</f>
        <v>9328</v>
      </c>
    </row>
    <row r="160" spans="1:13" ht="15">
      <c r="A160" s="68" t="s">
        <v>220</v>
      </c>
      <c r="B160" s="68" t="s">
        <v>374</v>
      </c>
      <c r="C160" s="23" t="s">
        <v>138</v>
      </c>
      <c r="D160" s="24">
        <v>5850</v>
      </c>
      <c r="E160" s="24"/>
      <c r="F160" s="24">
        <f>D160-G160</f>
        <v>3200</v>
      </c>
      <c r="G160" s="24">
        <v>2650</v>
      </c>
      <c r="H160" s="24"/>
      <c r="I160" s="24"/>
      <c r="J160" s="149">
        <v>4047</v>
      </c>
      <c r="K160" s="149">
        <v>4757</v>
      </c>
      <c r="L160" s="25"/>
      <c r="M160" s="26">
        <f t="shared" si="33"/>
        <v>1093</v>
      </c>
    </row>
    <row r="161" spans="1:13" ht="15">
      <c r="A161" s="68" t="s">
        <v>304</v>
      </c>
      <c r="B161" s="68" t="s">
        <v>374</v>
      </c>
      <c r="C161" s="53" t="s">
        <v>301</v>
      </c>
      <c r="D161" s="24">
        <f>SUM(E161:I161)</f>
        <v>318</v>
      </c>
      <c r="E161" s="24"/>
      <c r="F161" s="24"/>
      <c r="G161" s="24"/>
      <c r="H161" s="24">
        <v>318</v>
      </c>
      <c r="I161" s="24"/>
      <c r="J161" s="24">
        <v>0</v>
      </c>
      <c r="K161" s="24">
        <v>0</v>
      </c>
      <c r="L161" s="25"/>
      <c r="M161" s="26">
        <f t="shared" si="33"/>
        <v>318</v>
      </c>
    </row>
    <row r="162" spans="1:13" ht="15">
      <c r="A162" s="68" t="s">
        <v>305</v>
      </c>
      <c r="B162" s="68" t="s">
        <v>374</v>
      </c>
      <c r="C162" s="23" t="s">
        <v>300</v>
      </c>
      <c r="D162" s="24">
        <f>SUM(E162:I162)</f>
        <v>100</v>
      </c>
      <c r="E162" s="24"/>
      <c r="F162" s="24"/>
      <c r="G162" s="24"/>
      <c r="H162" s="24">
        <v>100</v>
      </c>
      <c r="I162" s="24"/>
      <c r="J162" s="24"/>
      <c r="K162" s="24"/>
      <c r="L162" s="25"/>
      <c r="M162" s="26">
        <f t="shared" si="33"/>
        <v>100</v>
      </c>
    </row>
    <row r="163" spans="1:16" s="32" customFormat="1" ht="15">
      <c r="A163" s="69">
        <v>3</v>
      </c>
      <c r="B163" s="69"/>
      <c r="C163" s="28" t="s">
        <v>112</v>
      </c>
      <c r="D163" s="29">
        <f aca="true" t="shared" si="43" ref="D163:K163">SUM(D164:D166)</f>
        <v>7600</v>
      </c>
      <c r="E163" s="29">
        <f t="shared" si="43"/>
        <v>0</v>
      </c>
      <c r="F163" s="29">
        <f t="shared" si="43"/>
        <v>5850</v>
      </c>
      <c r="G163" s="29">
        <f t="shared" si="43"/>
        <v>0</v>
      </c>
      <c r="H163" s="29">
        <f t="shared" si="43"/>
        <v>1750</v>
      </c>
      <c r="I163" s="29">
        <f t="shared" si="43"/>
        <v>0</v>
      </c>
      <c r="J163" s="29">
        <f t="shared" si="43"/>
        <v>6202</v>
      </c>
      <c r="K163" s="29">
        <f t="shared" si="43"/>
        <v>6202</v>
      </c>
      <c r="L163" s="30">
        <f>K163/D163*100</f>
        <v>81.60526315789474</v>
      </c>
      <c r="M163" s="82">
        <f t="shared" si="33"/>
        <v>1398</v>
      </c>
      <c r="N163" s="178"/>
      <c r="O163" s="130"/>
      <c r="P163" s="167"/>
    </row>
    <row r="164" spans="1:13" ht="15">
      <c r="A164" s="68" t="s">
        <v>146</v>
      </c>
      <c r="B164" s="68" t="s">
        <v>376</v>
      </c>
      <c r="C164" s="23" t="s">
        <v>137</v>
      </c>
      <c r="D164" s="24">
        <f>SUM(E164:I164)</f>
        <v>0</v>
      </c>
      <c r="E164" s="34"/>
      <c r="F164" s="34"/>
      <c r="G164" s="34"/>
      <c r="H164" s="24"/>
      <c r="I164" s="24"/>
      <c r="J164" s="24"/>
      <c r="K164" s="24"/>
      <c r="L164" s="25"/>
      <c r="M164" s="26">
        <f t="shared" si="33"/>
        <v>0</v>
      </c>
    </row>
    <row r="165" spans="1:16" s="42" customFormat="1" ht="30">
      <c r="A165" s="70" t="s">
        <v>147</v>
      </c>
      <c r="B165" s="70" t="s">
        <v>377</v>
      </c>
      <c r="C165" s="53" t="s">
        <v>65</v>
      </c>
      <c r="D165" s="24">
        <f>SUM(E165:I165)</f>
        <v>1750</v>
      </c>
      <c r="E165" s="34"/>
      <c r="F165" s="34"/>
      <c r="G165" s="34"/>
      <c r="H165" s="34">
        <v>1750</v>
      </c>
      <c r="I165" s="34"/>
      <c r="J165" s="150">
        <v>1718</v>
      </c>
      <c r="K165" s="150">
        <v>1718</v>
      </c>
      <c r="L165" s="36"/>
      <c r="M165" s="26">
        <f t="shared" si="33"/>
        <v>32</v>
      </c>
      <c r="N165" s="151">
        <f>K165</f>
        <v>1718</v>
      </c>
      <c r="O165" s="133"/>
      <c r="P165" s="160"/>
    </row>
    <row r="166" spans="1:13" ht="15">
      <c r="A166" s="68" t="s">
        <v>153</v>
      </c>
      <c r="B166" s="68" t="s">
        <v>374</v>
      </c>
      <c r="C166" s="23" t="s">
        <v>138</v>
      </c>
      <c r="D166" s="24">
        <f>SUM(E166:I166)</f>
        <v>5850</v>
      </c>
      <c r="E166" s="24"/>
      <c r="F166" s="24">
        <v>5850</v>
      </c>
      <c r="G166" s="24"/>
      <c r="H166" s="24"/>
      <c r="I166" s="24"/>
      <c r="J166" s="149">
        <v>4484</v>
      </c>
      <c r="K166" s="149">
        <v>4484</v>
      </c>
      <c r="L166" s="25"/>
      <c r="M166" s="26">
        <f t="shared" si="33"/>
        <v>1366</v>
      </c>
    </row>
    <row r="167" spans="1:16" s="32" customFormat="1" ht="15">
      <c r="A167" s="69">
        <v>4</v>
      </c>
      <c r="B167" s="69"/>
      <c r="C167" s="28" t="s">
        <v>113</v>
      </c>
      <c r="D167" s="29">
        <f aca="true" t="shared" si="44" ref="D167:I167">SUM(D168:D175)</f>
        <v>19344</v>
      </c>
      <c r="E167" s="29">
        <f t="shared" si="44"/>
        <v>0</v>
      </c>
      <c r="F167" s="29">
        <f t="shared" si="44"/>
        <v>15197</v>
      </c>
      <c r="G167" s="29">
        <f t="shared" si="44"/>
        <v>0</v>
      </c>
      <c r="H167" s="29">
        <f t="shared" si="44"/>
        <v>4147</v>
      </c>
      <c r="I167" s="29">
        <f t="shared" si="44"/>
        <v>0</v>
      </c>
      <c r="J167" s="29">
        <f>SUM(J168:J171)</f>
        <v>12170</v>
      </c>
      <c r="K167" s="29">
        <f>SUM(K168:K171)</f>
        <v>12456</v>
      </c>
      <c r="L167" s="30">
        <f>K167/D167*100</f>
        <v>64.39205955334988</v>
      </c>
      <c r="M167" s="82">
        <f t="shared" si="33"/>
        <v>6888</v>
      </c>
      <c r="N167" s="178"/>
      <c r="O167" s="130"/>
      <c r="P167" s="167"/>
    </row>
    <row r="168" spans="1:13" ht="15">
      <c r="A168" s="68" t="s">
        <v>154</v>
      </c>
      <c r="B168" s="68" t="s">
        <v>376</v>
      </c>
      <c r="C168" s="23" t="s">
        <v>137</v>
      </c>
      <c r="D168" s="24">
        <f>SUM(E168:I168)</f>
        <v>0</v>
      </c>
      <c r="E168" s="34"/>
      <c r="F168" s="34"/>
      <c r="G168" s="34"/>
      <c r="H168" s="24"/>
      <c r="I168" s="24"/>
      <c r="J168" s="24"/>
      <c r="K168" s="24"/>
      <c r="L168" s="25"/>
      <c r="M168" s="26">
        <f t="shared" si="33"/>
        <v>0</v>
      </c>
    </row>
    <row r="169" spans="1:13" ht="15">
      <c r="A169" s="68" t="s">
        <v>155</v>
      </c>
      <c r="B169" s="68" t="s">
        <v>373</v>
      </c>
      <c r="C169" s="33" t="s">
        <v>19</v>
      </c>
      <c r="D169" s="24">
        <f>SUM(E169:I169)</f>
        <v>9347</v>
      </c>
      <c r="E169" s="34"/>
      <c r="F169" s="34">
        <v>9347</v>
      </c>
      <c r="G169" s="34"/>
      <c r="H169" s="24"/>
      <c r="I169" s="24"/>
      <c r="J169" s="149">
        <v>7007</v>
      </c>
      <c r="K169" s="149">
        <v>7007</v>
      </c>
      <c r="L169" s="25"/>
      <c r="M169" s="26">
        <f t="shared" si="33"/>
        <v>2340</v>
      </c>
    </row>
    <row r="170" spans="1:16" s="54" customFormat="1" ht="45">
      <c r="A170" s="68" t="s">
        <v>156</v>
      </c>
      <c r="B170" s="68" t="s">
        <v>374</v>
      </c>
      <c r="C170" s="35" t="s">
        <v>68</v>
      </c>
      <c r="D170" s="24">
        <f>SUM(E170:I170)</f>
        <v>2000</v>
      </c>
      <c r="E170" s="34"/>
      <c r="F170" s="34"/>
      <c r="G170" s="34"/>
      <c r="H170" s="34">
        <v>2000</v>
      </c>
      <c r="I170" s="34"/>
      <c r="J170" s="150">
        <v>1801</v>
      </c>
      <c r="K170" s="150">
        <v>1878</v>
      </c>
      <c r="L170" s="36"/>
      <c r="M170" s="26">
        <f t="shared" si="33"/>
        <v>122</v>
      </c>
      <c r="N170" s="151">
        <f>K170</f>
        <v>1878</v>
      </c>
      <c r="O170" s="133"/>
      <c r="P170" s="160"/>
    </row>
    <row r="171" spans="1:13" ht="15">
      <c r="A171" s="68" t="s">
        <v>157</v>
      </c>
      <c r="B171" s="68" t="s">
        <v>374</v>
      </c>
      <c r="C171" s="23" t="s">
        <v>138</v>
      </c>
      <c r="D171" s="24">
        <f>SUM(E171:I171)</f>
        <v>5850</v>
      </c>
      <c r="E171" s="24"/>
      <c r="F171" s="24">
        <v>5850</v>
      </c>
      <c r="G171" s="24"/>
      <c r="H171" s="24"/>
      <c r="I171" s="24"/>
      <c r="J171" s="149">
        <v>3362</v>
      </c>
      <c r="K171" s="149">
        <v>3571</v>
      </c>
      <c r="L171" s="25"/>
      <c r="M171" s="26">
        <f t="shared" si="33"/>
        <v>2279</v>
      </c>
    </row>
    <row r="172" spans="1:13" ht="15">
      <c r="A172" s="68" t="s">
        <v>306</v>
      </c>
      <c r="B172" s="68"/>
      <c r="C172" s="23" t="s">
        <v>352</v>
      </c>
      <c r="D172" s="24"/>
      <c r="E172" s="24"/>
      <c r="F172" s="24"/>
      <c r="G172" s="24"/>
      <c r="H172" s="24"/>
      <c r="I172" s="24"/>
      <c r="J172" s="24"/>
      <c r="K172" s="24"/>
      <c r="L172" s="25"/>
      <c r="M172" s="26">
        <f t="shared" si="33"/>
        <v>0</v>
      </c>
    </row>
    <row r="173" spans="1:16" s="156" customFormat="1" ht="30">
      <c r="A173" s="147"/>
      <c r="B173" s="147" t="s">
        <v>373</v>
      </c>
      <c r="C173" s="154" t="s">
        <v>353</v>
      </c>
      <c r="D173" s="149">
        <f>SUM(E173:I173)</f>
        <v>1500</v>
      </c>
      <c r="E173" s="149"/>
      <c r="F173" s="149"/>
      <c r="G173" s="149"/>
      <c r="H173" s="149">
        <v>1500</v>
      </c>
      <c r="I173" s="149"/>
      <c r="J173" s="24"/>
      <c r="K173" s="24"/>
      <c r="L173" s="25"/>
      <c r="M173" s="26">
        <f t="shared" si="33"/>
        <v>1500</v>
      </c>
      <c r="N173" s="57"/>
      <c r="O173" s="152"/>
      <c r="P173" s="162"/>
    </row>
    <row r="174" spans="1:16" s="156" customFormat="1" ht="15">
      <c r="A174" s="147"/>
      <c r="B174" s="147" t="s">
        <v>378</v>
      </c>
      <c r="C174" s="154" t="s">
        <v>354</v>
      </c>
      <c r="D174" s="149">
        <f>SUM(E174:I174)</f>
        <v>500</v>
      </c>
      <c r="E174" s="149"/>
      <c r="F174" s="149"/>
      <c r="G174" s="149"/>
      <c r="H174" s="149">
        <v>500</v>
      </c>
      <c r="I174" s="149"/>
      <c r="J174" s="24"/>
      <c r="K174" s="24"/>
      <c r="L174" s="25"/>
      <c r="M174" s="26">
        <f t="shared" si="33"/>
        <v>500</v>
      </c>
      <c r="N174" s="57"/>
      <c r="O174" s="152"/>
      <c r="P174" s="162"/>
    </row>
    <row r="175" spans="1:13" ht="15">
      <c r="A175" s="68" t="s">
        <v>351</v>
      </c>
      <c r="B175" s="68" t="s">
        <v>374</v>
      </c>
      <c r="C175" s="53" t="s">
        <v>301</v>
      </c>
      <c r="D175" s="24">
        <f>SUM(E175:I175)</f>
        <v>147</v>
      </c>
      <c r="E175" s="24"/>
      <c r="F175" s="24"/>
      <c r="G175" s="24"/>
      <c r="H175" s="24">
        <v>147</v>
      </c>
      <c r="I175" s="24"/>
      <c r="J175" s="149">
        <v>29</v>
      </c>
      <c r="K175" s="149">
        <v>29</v>
      </c>
      <c r="L175" s="25"/>
      <c r="M175" s="26">
        <f t="shared" si="33"/>
        <v>118</v>
      </c>
    </row>
    <row r="176" spans="1:16" s="32" customFormat="1" ht="15">
      <c r="A176" s="69">
        <v>5</v>
      </c>
      <c r="B176" s="69"/>
      <c r="C176" s="28" t="s">
        <v>114</v>
      </c>
      <c r="D176" s="29">
        <f aca="true" t="shared" si="45" ref="D176:I176">SUM(D177:D182)</f>
        <v>21803</v>
      </c>
      <c r="E176" s="29">
        <f t="shared" si="45"/>
        <v>0</v>
      </c>
      <c r="F176" s="29">
        <f t="shared" si="45"/>
        <v>5850</v>
      </c>
      <c r="G176" s="29">
        <f t="shared" si="45"/>
        <v>4500</v>
      </c>
      <c r="H176" s="29">
        <f t="shared" si="45"/>
        <v>453</v>
      </c>
      <c r="I176" s="29">
        <f t="shared" si="45"/>
        <v>11000</v>
      </c>
      <c r="J176" s="29">
        <f>SUM(J177:J180)</f>
        <v>17635</v>
      </c>
      <c r="K176" s="29">
        <f>SUM(K177:K180)</f>
        <v>17993</v>
      </c>
      <c r="L176" s="30">
        <f>K176/D176*100</f>
        <v>82.52534054946567</v>
      </c>
      <c r="M176" s="82">
        <f t="shared" si="33"/>
        <v>3810</v>
      </c>
      <c r="N176" s="178"/>
      <c r="O176" s="130"/>
      <c r="P176" s="167"/>
    </row>
    <row r="177" spans="1:13" ht="15">
      <c r="A177" s="68" t="s">
        <v>158</v>
      </c>
      <c r="B177" s="68" t="s">
        <v>376</v>
      </c>
      <c r="C177" s="23" t="s">
        <v>137</v>
      </c>
      <c r="D177" s="24">
        <f aca="true" t="shared" si="46" ref="D177:D182">SUM(E177:I177)</f>
        <v>0</v>
      </c>
      <c r="E177" s="34"/>
      <c r="F177" s="34"/>
      <c r="G177" s="34"/>
      <c r="H177" s="24"/>
      <c r="I177" s="24"/>
      <c r="J177" s="24"/>
      <c r="K177" s="24"/>
      <c r="L177" s="25"/>
      <c r="M177" s="26">
        <f t="shared" si="33"/>
        <v>0</v>
      </c>
    </row>
    <row r="178" spans="1:15" ht="15">
      <c r="A178" s="68" t="s">
        <v>159</v>
      </c>
      <c r="B178" s="68" t="s">
        <v>373</v>
      </c>
      <c r="C178" s="23" t="s">
        <v>223</v>
      </c>
      <c r="D178" s="24">
        <f t="shared" si="46"/>
        <v>11000</v>
      </c>
      <c r="E178" s="34"/>
      <c r="F178" s="34"/>
      <c r="G178" s="34"/>
      <c r="H178" s="24"/>
      <c r="I178" s="183">
        <v>11000</v>
      </c>
      <c r="J178" s="149">
        <v>11000</v>
      </c>
      <c r="K178" s="149">
        <v>11000</v>
      </c>
      <c r="L178" s="25"/>
      <c r="M178" s="26">
        <f t="shared" si="33"/>
        <v>0</v>
      </c>
      <c r="O178" s="124">
        <f>K178</f>
        <v>11000</v>
      </c>
    </row>
    <row r="179" spans="1:13" ht="30">
      <c r="A179" s="68" t="s">
        <v>160</v>
      </c>
      <c r="B179" s="68" t="s">
        <v>378</v>
      </c>
      <c r="C179" s="23" t="s">
        <v>54</v>
      </c>
      <c r="D179" s="24">
        <f t="shared" si="46"/>
        <v>4500</v>
      </c>
      <c r="E179" s="24"/>
      <c r="F179" s="24"/>
      <c r="G179" s="24">
        <v>4500</v>
      </c>
      <c r="H179" s="24"/>
      <c r="I179" s="24"/>
      <c r="J179" s="149">
        <v>4495</v>
      </c>
      <c r="K179" s="149">
        <v>4495</v>
      </c>
      <c r="L179" s="25"/>
      <c r="M179" s="26">
        <f t="shared" si="33"/>
        <v>5</v>
      </c>
    </row>
    <row r="180" spans="1:13" ht="15">
      <c r="A180" s="68" t="s">
        <v>224</v>
      </c>
      <c r="B180" s="68" t="s">
        <v>374</v>
      </c>
      <c r="C180" s="23" t="s">
        <v>138</v>
      </c>
      <c r="D180" s="24">
        <f t="shared" si="46"/>
        <v>5850</v>
      </c>
      <c r="E180" s="24"/>
      <c r="F180" s="24">
        <v>5850</v>
      </c>
      <c r="G180" s="24"/>
      <c r="H180" s="24"/>
      <c r="I180" s="24"/>
      <c r="J180" s="149">
        <v>2140</v>
      </c>
      <c r="K180" s="149">
        <v>2498</v>
      </c>
      <c r="L180" s="25"/>
      <c r="M180" s="26">
        <f aca="true" t="shared" si="47" ref="M180:M243">D180-K180</f>
        <v>3352</v>
      </c>
    </row>
    <row r="181" spans="1:13" ht="15">
      <c r="A181" s="68" t="s">
        <v>307</v>
      </c>
      <c r="B181" s="68" t="s">
        <v>374</v>
      </c>
      <c r="C181" s="53" t="s">
        <v>301</v>
      </c>
      <c r="D181" s="24">
        <f t="shared" si="46"/>
        <v>303</v>
      </c>
      <c r="E181" s="24"/>
      <c r="F181" s="24"/>
      <c r="G181" s="24"/>
      <c r="H181" s="24">
        <v>303</v>
      </c>
      <c r="I181" s="24"/>
      <c r="J181" s="24">
        <v>0</v>
      </c>
      <c r="K181" s="24">
        <v>0</v>
      </c>
      <c r="L181" s="25"/>
      <c r="M181" s="26">
        <f t="shared" si="47"/>
        <v>303</v>
      </c>
    </row>
    <row r="182" spans="1:13" ht="15">
      <c r="A182" s="68"/>
      <c r="B182" s="68" t="s">
        <v>374</v>
      </c>
      <c r="C182" s="53" t="s">
        <v>300</v>
      </c>
      <c r="D182" s="24">
        <f t="shared" si="46"/>
        <v>150</v>
      </c>
      <c r="E182" s="24"/>
      <c r="F182" s="24"/>
      <c r="G182" s="24"/>
      <c r="H182" s="24">
        <v>150</v>
      </c>
      <c r="I182" s="24"/>
      <c r="J182" s="24"/>
      <c r="K182" s="24"/>
      <c r="L182" s="25"/>
      <c r="M182" s="26">
        <f t="shared" si="47"/>
        <v>150</v>
      </c>
    </row>
    <row r="183" spans="1:16" s="32" customFormat="1" ht="15">
      <c r="A183" s="69">
        <v>6</v>
      </c>
      <c r="B183" s="69"/>
      <c r="C183" s="28" t="s">
        <v>321</v>
      </c>
      <c r="D183" s="29">
        <f aca="true" t="shared" si="48" ref="D183:K183">SUM(D184:D202)</f>
        <v>114013</v>
      </c>
      <c r="E183" s="29">
        <f t="shared" si="48"/>
        <v>20286</v>
      </c>
      <c r="F183" s="29">
        <f t="shared" si="48"/>
        <v>5850</v>
      </c>
      <c r="G183" s="29">
        <f t="shared" si="48"/>
        <v>15465</v>
      </c>
      <c r="H183" s="29">
        <f t="shared" si="48"/>
        <v>53822</v>
      </c>
      <c r="I183" s="29">
        <f t="shared" si="48"/>
        <v>18590</v>
      </c>
      <c r="J183" s="29">
        <f t="shared" si="48"/>
        <v>80677</v>
      </c>
      <c r="K183" s="29">
        <f t="shared" si="48"/>
        <v>88266</v>
      </c>
      <c r="L183" s="30">
        <f>K183/D183*100</f>
        <v>77.41748747949795</v>
      </c>
      <c r="M183" s="82">
        <f t="shared" si="47"/>
        <v>25747</v>
      </c>
      <c r="N183" s="140"/>
      <c r="P183" s="167"/>
    </row>
    <row r="184" spans="1:13" ht="15">
      <c r="A184" s="68" t="s">
        <v>120</v>
      </c>
      <c r="B184" s="68" t="s">
        <v>376</v>
      </c>
      <c r="C184" s="23" t="s">
        <v>137</v>
      </c>
      <c r="D184" s="24">
        <f aca="true" t="shared" si="49" ref="D184:D202">SUM(E184:I184)</f>
        <v>0</v>
      </c>
      <c r="E184" s="34"/>
      <c r="F184" s="34"/>
      <c r="G184" s="34"/>
      <c r="H184" s="24"/>
      <c r="I184" s="24"/>
      <c r="J184" s="24"/>
      <c r="K184" s="24"/>
      <c r="L184" s="25"/>
      <c r="M184" s="26">
        <f t="shared" si="47"/>
        <v>0</v>
      </c>
    </row>
    <row r="185" spans="1:16" s="42" customFormat="1" ht="30">
      <c r="A185" s="70" t="s">
        <v>121</v>
      </c>
      <c r="B185" s="70" t="s">
        <v>373</v>
      </c>
      <c r="C185" s="33" t="s">
        <v>61</v>
      </c>
      <c r="D185" s="24">
        <f t="shared" si="49"/>
        <v>8000</v>
      </c>
      <c r="E185" s="34"/>
      <c r="F185" s="34"/>
      <c r="G185" s="34"/>
      <c r="H185" s="34">
        <v>8000</v>
      </c>
      <c r="I185" s="34"/>
      <c r="J185" s="150">
        <v>5498</v>
      </c>
      <c r="K185" s="150">
        <v>7985</v>
      </c>
      <c r="L185" s="36"/>
      <c r="M185" s="26">
        <f t="shared" si="47"/>
        <v>15</v>
      </c>
      <c r="N185" s="153">
        <f>K185</f>
        <v>7985</v>
      </c>
      <c r="P185" s="160"/>
    </row>
    <row r="186" spans="1:16" s="38" customFormat="1" ht="15">
      <c r="A186" s="68" t="s">
        <v>122</v>
      </c>
      <c r="B186" s="68" t="s">
        <v>377</v>
      </c>
      <c r="C186" s="35" t="s">
        <v>88</v>
      </c>
      <c r="D186" s="24">
        <f t="shared" si="49"/>
        <v>9000</v>
      </c>
      <c r="E186" s="34"/>
      <c r="F186" s="34"/>
      <c r="G186" s="34"/>
      <c r="H186" s="34">
        <v>9000</v>
      </c>
      <c r="I186" s="34"/>
      <c r="J186" s="150">
        <v>9000</v>
      </c>
      <c r="K186" s="150">
        <v>9000</v>
      </c>
      <c r="L186" s="36"/>
      <c r="M186" s="26">
        <f t="shared" si="47"/>
        <v>0</v>
      </c>
      <c r="N186" s="151">
        <f>K186</f>
        <v>9000</v>
      </c>
      <c r="P186" s="168"/>
    </row>
    <row r="187" spans="1:16" s="42" customFormat="1" ht="15">
      <c r="A187" s="70" t="s">
        <v>161</v>
      </c>
      <c r="B187" s="70" t="s">
        <v>377</v>
      </c>
      <c r="C187" s="35" t="s">
        <v>62</v>
      </c>
      <c r="D187" s="24">
        <f t="shared" si="49"/>
        <v>9000</v>
      </c>
      <c r="E187" s="34"/>
      <c r="F187" s="34"/>
      <c r="G187" s="34"/>
      <c r="H187" s="34">
        <v>9000</v>
      </c>
      <c r="I187" s="34"/>
      <c r="J187" s="150">
        <v>8000</v>
      </c>
      <c r="K187" s="150">
        <v>9000</v>
      </c>
      <c r="L187" s="36"/>
      <c r="M187" s="26">
        <f t="shared" si="47"/>
        <v>0</v>
      </c>
      <c r="N187" s="151">
        <f>K187</f>
        <v>9000</v>
      </c>
      <c r="P187" s="160"/>
    </row>
    <row r="188" spans="1:16" s="42" customFormat="1" ht="15">
      <c r="A188" s="68" t="s">
        <v>162</v>
      </c>
      <c r="B188" s="68" t="s">
        <v>373</v>
      </c>
      <c r="C188" s="35" t="s">
        <v>287</v>
      </c>
      <c r="D188" s="24">
        <f t="shared" si="49"/>
        <v>1286</v>
      </c>
      <c r="E188" s="34">
        <v>1286</v>
      </c>
      <c r="F188" s="34"/>
      <c r="G188" s="34"/>
      <c r="H188" s="34"/>
      <c r="I188" s="34"/>
      <c r="J188" s="150">
        <v>1286</v>
      </c>
      <c r="K188" s="150">
        <v>1286</v>
      </c>
      <c r="L188" s="36"/>
      <c r="M188" s="26">
        <f t="shared" si="47"/>
        <v>0</v>
      </c>
      <c r="N188" s="54"/>
      <c r="P188" s="160"/>
    </row>
    <row r="189" spans="1:16" s="42" customFormat="1" ht="15">
      <c r="A189" s="70" t="s">
        <v>163</v>
      </c>
      <c r="B189" s="70"/>
      <c r="C189" s="35"/>
      <c r="D189" s="24"/>
      <c r="E189" s="34"/>
      <c r="F189" s="34"/>
      <c r="G189" s="34"/>
      <c r="H189" s="34"/>
      <c r="I189" s="34"/>
      <c r="J189" s="34"/>
      <c r="K189" s="34"/>
      <c r="L189" s="36"/>
      <c r="M189" s="26">
        <f t="shared" si="47"/>
        <v>0</v>
      </c>
      <c r="N189" s="54"/>
      <c r="P189" s="160"/>
    </row>
    <row r="190" spans="1:14" ht="30">
      <c r="A190" s="68" t="s">
        <v>164</v>
      </c>
      <c r="B190" s="68" t="s">
        <v>373</v>
      </c>
      <c r="C190" s="35" t="s">
        <v>129</v>
      </c>
      <c r="D190" s="24">
        <f t="shared" si="49"/>
        <v>34000</v>
      </c>
      <c r="E190" s="34">
        <v>14000</v>
      </c>
      <c r="F190" s="34"/>
      <c r="G190" s="34"/>
      <c r="H190" s="24">
        <v>20000</v>
      </c>
      <c r="I190" s="24"/>
      <c r="J190" s="149">
        <v>20000</v>
      </c>
      <c r="K190" s="149">
        <v>20000</v>
      </c>
      <c r="L190" s="25"/>
      <c r="M190" s="26">
        <f t="shared" si="47"/>
        <v>14000</v>
      </c>
      <c r="N190" s="152">
        <f>K190</f>
        <v>20000</v>
      </c>
    </row>
    <row r="191" spans="1:14" ht="30">
      <c r="A191" s="70" t="s">
        <v>165</v>
      </c>
      <c r="B191" s="70" t="s">
        <v>373</v>
      </c>
      <c r="C191" s="35" t="s">
        <v>128</v>
      </c>
      <c r="D191" s="24">
        <f t="shared" si="49"/>
        <v>10000</v>
      </c>
      <c r="E191" s="34">
        <v>5000</v>
      </c>
      <c r="F191" s="34"/>
      <c r="G191" s="34"/>
      <c r="H191" s="24">
        <v>5000</v>
      </c>
      <c r="I191" s="24"/>
      <c r="J191" s="149">
        <f>5000+2346</f>
        <v>7346</v>
      </c>
      <c r="K191" s="149">
        <f>5000+2346</f>
        <v>7346</v>
      </c>
      <c r="L191" s="25"/>
      <c r="M191" s="26">
        <f t="shared" si="47"/>
        <v>2654</v>
      </c>
      <c r="N191" s="152">
        <v>5000</v>
      </c>
    </row>
    <row r="192" spans="1:15" ht="15">
      <c r="A192" s="68" t="s">
        <v>166</v>
      </c>
      <c r="B192" s="68" t="s">
        <v>373</v>
      </c>
      <c r="C192" s="35" t="s">
        <v>221</v>
      </c>
      <c r="D192" s="24">
        <f t="shared" si="49"/>
        <v>4540</v>
      </c>
      <c r="E192" s="34"/>
      <c r="F192" s="34"/>
      <c r="G192" s="34"/>
      <c r="H192" s="24"/>
      <c r="I192" s="183">
        <v>4540</v>
      </c>
      <c r="J192" s="149">
        <v>4540</v>
      </c>
      <c r="K192" s="149">
        <v>4540</v>
      </c>
      <c r="L192" s="25"/>
      <c r="M192" s="26">
        <f t="shared" si="47"/>
        <v>0</v>
      </c>
      <c r="O192" s="124">
        <f>K192</f>
        <v>4540</v>
      </c>
    </row>
    <row r="193" spans="1:15" ht="15">
      <c r="A193" s="68" t="s">
        <v>222</v>
      </c>
      <c r="B193" s="68" t="s">
        <v>373</v>
      </c>
      <c r="C193" s="35" t="s">
        <v>358</v>
      </c>
      <c r="D193" s="24">
        <f t="shared" si="49"/>
        <v>3000</v>
      </c>
      <c r="E193" s="34"/>
      <c r="F193" s="34"/>
      <c r="G193" s="34"/>
      <c r="H193" s="24"/>
      <c r="I193" s="183">
        <v>3000</v>
      </c>
      <c r="J193" s="149">
        <v>3000</v>
      </c>
      <c r="K193" s="149">
        <v>3000</v>
      </c>
      <c r="L193" s="25"/>
      <c r="M193" s="26">
        <f t="shared" si="47"/>
        <v>0</v>
      </c>
      <c r="O193" s="124">
        <f>K193</f>
        <v>3000</v>
      </c>
    </row>
    <row r="194" spans="1:15" ht="15">
      <c r="A194" s="70" t="s">
        <v>308</v>
      </c>
      <c r="B194" s="70" t="s">
        <v>373</v>
      </c>
      <c r="C194" s="35" t="s">
        <v>359</v>
      </c>
      <c r="D194" s="24">
        <f t="shared" si="49"/>
        <v>8000</v>
      </c>
      <c r="E194" s="34"/>
      <c r="F194" s="34"/>
      <c r="G194" s="34"/>
      <c r="H194" s="24"/>
      <c r="I194" s="183">
        <v>8000</v>
      </c>
      <c r="J194" s="149">
        <f>I194</f>
        <v>8000</v>
      </c>
      <c r="K194" s="149">
        <f>I194</f>
        <v>8000</v>
      </c>
      <c r="L194" s="25"/>
      <c r="M194" s="26">
        <f t="shared" si="47"/>
        <v>0</v>
      </c>
      <c r="O194" s="124">
        <f>K194</f>
        <v>8000</v>
      </c>
    </row>
    <row r="195" spans="1:15" ht="30">
      <c r="A195" s="68" t="s">
        <v>309</v>
      </c>
      <c r="B195" s="68" t="s">
        <v>373</v>
      </c>
      <c r="C195" s="35" t="s">
        <v>357</v>
      </c>
      <c r="D195" s="24">
        <f t="shared" si="49"/>
        <v>1050</v>
      </c>
      <c r="E195" s="34"/>
      <c r="F195" s="34"/>
      <c r="G195" s="34"/>
      <c r="H195" s="24"/>
      <c r="I195" s="183">
        <v>1050</v>
      </c>
      <c r="J195" s="149">
        <f>I195</f>
        <v>1050</v>
      </c>
      <c r="K195" s="149">
        <f>I195</f>
        <v>1050</v>
      </c>
      <c r="L195" s="25"/>
      <c r="M195" s="26">
        <f t="shared" si="47"/>
        <v>0</v>
      </c>
      <c r="O195" s="124">
        <f>K195</f>
        <v>1050</v>
      </c>
    </row>
    <row r="196" spans="1:15" ht="15">
      <c r="A196" s="68" t="s">
        <v>310</v>
      </c>
      <c r="B196" s="68" t="s">
        <v>373</v>
      </c>
      <c r="C196" s="35" t="s">
        <v>360</v>
      </c>
      <c r="D196" s="24">
        <f t="shared" si="49"/>
        <v>2000</v>
      </c>
      <c r="E196" s="34"/>
      <c r="F196" s="34"/>
      <c r="G196" s="34"/>
      <c r="H196" s="24"/>
      <c r="I196" s="183">
        <v>2000</v>
      </c>
      <c r="J196" s="149">
        <f>I196</f>
        <v>2000</v>
      </c>
      <c r="K196" s="149">
        <f>I196</f>
        <v>2000</v>
      </c>
      <c r="L196" s="25"/>
      <c r="M196" s="26">
        <f t="shared" si="47"/>
        <v>0</v>
      </c>
      <c r="O196" s="124">
        <f>K196</f>
        <v>2000</v>
      </c>
    </row>
    <row r="197" spans="1:13" ht="15">
      <c r="A197" s="70" t="s">
        <v>222</v>
      </c>
      <c r="B197" s="70" t="s">
        <v>373</v>
      </c>
      <c r="C197" s="35" t="s">
        <v>277</v>
      </c>
      <c r="D197" s="24">
        <f t="shared" si="49"/>
        <v>0</v>
      </c>
      <c r="E197" s="34"/>
      <c r="F197" s="34"/>
      <c r="G197" s="34"/>
      <c r="H197" s="24"/>
      <c r="I197" s="183">
        <v>0</v>
      </c>
      <c r="J197" s="24">
        <v>0</v>
      </c>
      <c r="K197" s="24">
        <v>0</v>
      </c>
      <c r="L197" s="25"/>
      <c r="M197" s="26">
        <f t="shared" si="47"/>
        <v>0</v>
      </c>
    </row>
    <row r="198" spans="1:13" ht="30">
      <c r="A198" s="68" t="s">
        <v>308</v>
      </c>
      <c r="B198" s="68" t="s">
        <v>376</v>
      </c>
      <c r="C198" s="23" t="s">
        <v>51</v>
      </c>
      <c r="D198" s="24">
        <f t="shared" si="49"/>
        <v>10000</v>
      </c>
      <c r="E198" s="24"/>
      <c r="F198" s="24"/>
      <c r="G198" s="24">
        <v>10000</v>
      </c>
      <c r="H198" s="24"/>
      <c r="I198" s="24"/>
      <c r="J198" s="149">
        <v>4325</v>
      </c>
      <c r="K198" s="149">
        <v>6467</v>
      </c>
      <c r="L198" s="25"/>
      <c r="M198" s="26">
        <f t="shared" si="47"/>
        <v>3533</v>
      </c>
    </row>
    <row r="199" spans="1:16" s="117" customFormat="1" ht="15">
      <c r="A199" s="116" t="s">
        <v>309</v>
      </c>
      <c r="B199" s="116" t="s">
        <v>376</v>
      </c>
      <c r="C199" s="109" t="s">
        <v>324</v>
      </c>
      <c r="D199" s="103">
        <f t="shared" si="49"/>
        <v>5465</v>
      </c>
      <c r="E199" s="103"/>
      <c r="F199" s="103"/>
      <c r="G199" s="103">
        <v>5465</v>
      </c>
      <c r="H199" s="103"/>
      <c r="I199" s="103"/>
      <c r="J199" s="149">
        <v>1737</v>
      </c>
      <c r="K199" s="149">
        <v>3215</v>
      </c>
      <c r="L199" s="25"/>
      <c r="M199" s="26">
        <f t="shared" si="47"/>
        <v>2250</v>
      </c>
      <c r="N199" s="57"/>
      <c r="O199" s="124"/>
      <c r="P199" s="162"/>
    </row>
    <row r="200" spans="1:16" s="42" customFormat="1" ht="15">
      <c r="A200" s="68" t="s">
        <v>310</v>
      </c>
      <c r="B200" s="68" t="s">
        <v>377</v>
      </c>
      <c r="C200" s="53" t="s">
        <v>64</v>
      </c>
      <c r="D200" s="24">
        <f t="shared" si="49"/>
        <v>1927</v>
      </c>
      <c r="E200" s="34"/>
      <c r="F200" s="34"/>
      <c r="G200" s="34"/>
      <c r="H200" s="34">
        <v>1927</v>
      </c>
      <c r="I200" s="34"/>
      <c r="J200" s="150">
        <v>127</v>
      </c>
      <c r="K200" s="150">
        <v>609</v>
      </c>
      <c r="L200" s="36"/>
      <c r="M200" s="26">
        <f t="shared" si="47"/>
        <v>1318</v>
      </c>
      <c r="N200" s="151">
        <v>609</v>
      </c>
      <c r="O200" s="124"/>
      <c r="P200" s="160"/>
    </row>
    <row r="201" spans="1:16" s="42" customFormat="1" ht="15">
      <c r="A201" s="70" t="s">
        <v>311</v>
      </c>
      <c r="B201" s="70" t="s">
        <v>374</v>
      </c>
      <c r="C201" s="53" t="s">
        <v>301</v>
      </c>
      <c r="D201" s="24">
        <f t="shared" si="49"/>
        <v>895</v>
      </c>
      <c r="E201" s="34"/>
      <c r="F201" s="34"/>
      <c r="G201" s="34"/>
      <c r="H201" s="34">
        <v>895</v>
      </c>
      <c r="I201" s="34"/>
      <c r="J201" s="34">
        <v>0</v>
      </c>
      <c r="K201" s="34">
        <v>0</v>
      </c>
      <c r="L201" s="36"/>
      <c r="M201" s="26">
        <f t="shared" si="47"/>
        <v>895</v>
      </c>
      <c r="N201" s="61"/>
      <c r="O201" s="133"/>
      <c r="P201" s="160"/>
    </row>
    <row r="202" spans="1:15" ht="15">
      <c r="A202" s="68" t="s">
        <v>312</v>
      </c>
      <c r="B202" s="68" t="s">
        <v>374</v>
      </c>
      <c r="C202" s="23" t="s">
        <v>138</v>
      </c>
      <c r="D202" s="24">
        <f t="shared" si="49"/>
        <v>5850</v>
      </c>
      <c r="E202" s="24"/>
      <c r="F202" s="24">
        <v>5850</v>
      </c>
      <c r="G202" s="24"/>
      <c r="H202" s="24"/>
      <c r="I202" s="24"/>
      <c r="J202" s="149">
        <v>4768</v>
      </c>
      <c r="K202" s="149">
        <v>4768</v>
      </c>
      <c r="L202" s="25"/>
      <c r="M202" s="26">
        <f t="shared" si="47"/>
        <v>1082</v>
      </c>
      <c r="O202" s="133"/>
    </row>
    <row r="203" spans="1:16" s="32" customFormat="1" ht="15">
      <c r="A203" s="69">
        <v>7</v>
      </c>
      <c r="B203" s="69"/>
      <c r="C203" s="28" t="s">
        <v>116</v>
      </c>
      <c r="D203" s="29">
        <f aca="true" t="shared" si="50" ref="D203:I203">SUM(D204:D212)</f>
        <v>30564</v>
      </c>
      <c r="E203" s="29">
        <f t="shared" si="50"/>
        <v>0</v>
      </c>
      <c r="F203" s="29">
        <f t="shared" si="50"/>
        <v>12850</v>
      </c>
      <c r="G203" s="29">
        <f t="shared" si="50"/>
        <v>0</v>
      </c>
      <c r="H203" s="29">
        <f t="shared" si="50"/>
        <v>8281</v>
      </c>
      <c r="I203" s="29">
        <f t="shared" si="50"/>
        <v>9433</v>
      </c>
      <c r="J203" s="29">
        <f>SUM(J204:J211)</f>
        <v>21872</v>
      </c>
      <c r="K203" s="29">
        <f>SUM(K204:K211)</f>
        <v>24342</v>
      </c>
      <c r="L203" s="30">
        <f>K203/D203*100</f>
        <v>79.64271692186887</v>
      </c>
      <c r="M203" s="82">
        <f t="shared" si="47"/>
        <v>6222</v>
      </c>
      <c r="N203" s="178"/>
      <c r="O203" s="124"/>
      <c r="P203" s="167"/>
    </row>
    <row r="204" spans="1:15" ht="15">
      <c r="A204" s="68" t="s">
        <v>167</v>
      </c>
      <c r="B204" s="68" t="s">
        <v>376</v>
      </c>
      <c r="C204" s="23" t="s">
        <v>137</v>
      </c>
      <c r="D204" s="24">
        <f aca="true" t="shared" si="51" ref="D204:D212">SUM(E204:I204)</f>
        <v>0</v>
      </c>
      <c r="E204" s="34"/>
      <c r="F204" s="34"/>
      <c r="G204" s="34"/>
      <c r="H204" s="24"/>
      <c r="I204" s="24"/>
      <c r="J204" s="24"/>
      <c r="K204" s="24"/>
      <c r="L204" s="25"/>
      <c r="M204" s="26">
        <f t="shared" si="47"/>
        <v>0</v>
      </c>
      <c r="O204" s="130"/>
    </row>
    <row r="205" spans="1:13" ht="30">
      <c r="A205" s="68" t="s">
        <v>168</v>
      </c>
      <c r="B205" s="68" t="s">
        <v>373</v>
      </c>
      <c r="C205" s="23" t="s">
        <v>262</v>
      </c>
      <c r="D205" s="24">
        <f t="shared" si="51"/>
        <v>7000</v>
      </c>
      <c r="E205" s="34"/>
      <c r="F205" s="34">
        <v>7000</v>
      </c>
      <c r="G205" s="34"/>
      <c r="H205" s="24"/>
      <c r="I205" s="24"/>
      <c r="J205" s="149">
        <v>5341</v>
      </c>
      <c r="K205" s="149">
        <v>6995</v>
      </c>
      <c r="L205" s="25"/>
      <c r="M205" s="26">
        <f t="shared" si="47"/>
        <v>5</v>
      </c>
    </row>
    <row r="206" spans="1:15" ht="15">
      <c r="A206" s="68" t="s">
        <v>169</v>
      </c>
      <c r="B206" s="68" t="s">
        <v>373</v>
      </c>
      <c r="C206" s="23" t="s">
        <v>212</v>
      </c>
      <c r="D206" s="24">
        <f t="shared" si="51"/>
        <v>233</v>
      </c>
      <c r="E206" s="34"/>
      <c r="F206" s="34"/>
      <c r="G206" s="34"/>
      <c r="H206" s="24"/>
      <c r="I206" s="183">
        <v>233</v>
      </c>
      <c r="J206" s="149">
        <v>232</v>
      </c>
      <c r="K206" s="149">
        <v>232</v>
      </c>
      <c r="L206" s="25"/>
      <c r="M206" s="26">
        <f t="shared" si="47"/>
        <v>1</v>
      </c>
      <c r="O206" s="124">
        <f>K206</f>
        <v>232</v>
      </c>
    </row>
    <row r="207" spans="1:15" ht="15">
      <c r="A207" s="68" t="s">
        <v>170</v>
      </c>
      <c r="B207" s="68" t="s">
        <v>373</v>
      </c>
      <c r="C207" s="23" t="s">
        <v>213</v>
      </c>
      <c r="D207" s="24">
        <f t="shared" si="51"/>
        <v>9200</v>
      </c>
      <c r="E207" s="34"/>
      <c r="F207" s="34"/>
      <c r="G207" s="34"/>
      <c r="H207" s="24"/>
      <c r="I207" s="183">
        <v>9200</v>
      </c>
      <c r="J207" s="149">
        <f>K207</f>
        <v>9188</v>
      </c>
      <c r="K207" s="149">
        <v>9188</v>
      </c>
      <c r="L207" s="25"/>
      <c r="M207" s="26">
        <f t="shared" si="47"/>
        <v>12</v>
      </c>
      <c r="O207" s="124">
        <f>K207</f>
        <v>9188</v>
      </c>
    </row>
    <row r="208" spans="1:16" s="54" customFormat="1" ht="45">
      <c r="A208" s="68" t="s">
        <v>171</v>
      </c>
      <c r="B208" s="68" t="s">
        <v>374</v>
      </c>
      <c r="C208" s="35" t="s">
        <v>69</v>
      </c>
      <c r="D208" s="24">
        <f t="shared" si="51"/>
        <v>3000</v>
      </c>
      <c r="E208" s="34"/>
      <c r="F208" s="34"/>
      <c r="G208" s="34"/>
      <c r="H208" s="34">
        <v>3000</v>
      </c>
      <c r="I208" s="34"/>
      <c r="J208" s="150">
        <v>3000</v>
      </c>
      <c r="K208" s="150">
        <v>3000</v>
      </c>
      <c r="L208" s="36"/>
      <c r="M208" s="26">
        <f t="shared" si="47"/>
        <v>0</v>
      </c>
      <c r="N208" s="151">
        <f>K208</f>
        <v>3000</v>
      </c>
      <c r="O208" s="124"/>
      <c r="P208" s="160"/>
    </row>
    <row r="209" spans="1:16" s="153" customFormat="1" ht="30">
      <c r="A209" s="147" t="s">
        <v>214</v>
      </c>
      <c r="B209" s="147" t="s">
        <v>374</v>
      </c>
      <c r="C209" s="148" t="s">
        <v>366</v>
      </c>
      <c r="D209" s="149">
        <f t="shared" si="51"/>
        <v>1200</v>
      </c>
      <c r="E209" s="150"/>
      <c r="F209" s="150"/>
      <c r="G209" s="150"/>
      <c r="H209" s="150">
        <v>1200</v>
      </c>
      <c r="I209" s="150"/>
      <c r="J209" s="34"/>
      <c r="K209" s="34"/>
      <c r="L209" s="36"/>
      <c r="M209" s="26">
        <f t="shared" si="47"/>
        <v>1200</v>
      </c>
      <c r="N209" s="61"/>
      <c r="O209" s="152"/>
      <c r="P209" s="160"/>
    </row>
    <row r="210" spans="1:16" s="54" customFormat="1" ht="15">
      <c r="A210" s="68" t="s">
        <v>215</v>
      </c>
      <c r="B210" s="68" t="s">
        <v>373</v>
      </c>
      <c r="C210" s="35" t="s">
        <v>136</v>
      </c>
      <c r="D210" s="24">
        <f t="shared" si="51"/>
        <v>3529</v>
      </c>
      <c r="E210" s="34"/>
      <c r="F210" s="34"/>
      <c r="G210" s="34"/>
      <c r="H210" s="34">
        <v>3529</v>
      </c>
      <c r="I210" s="34"/>
      <c r="J210" s="150">
        <v>3390</v>
      </c>
      <c r="K210" s="150">
        <v>3390</v>
      </c>
      <c r="L210" s="36"/>
      <c r="M210" s="26">
        <f t="shared" si="47"/>
        <v>139</v>
      </c>
      <c r="N210" s="151">
        <f>K210</f>
        <v>3390</v>
      </c>
      <c r="O210" s="133"/>
      <c r="P210" s="160"/>
    </row>
    <row r="211" spans="1:15" ht="15">
      <c r="A211" s="68" t="s">
        <v>313</v>
      </c>
      <c r="B211" s="68" t="s">
        <v>374</v>
      </c>
      <c r="C211" s="23" t="s">
        <v>138</v>
      </c>
      <c r="D211" s="24">
        <f t="shared" si="51"/>
        <v>5850</v>
      </c>
      <c r="E211" s="24"/>
      <c r="F211" s="24">
        <v>5850</v>
      </c>
      <c r="G211" s="24"/>
      <c r="H211" s="24"/>
      <c r="I211" s="24"/>
      <c r="J211" s="24">
        <v>721</v>
      </c>
      <c r="K211" s="24">
        <v>1537</v>
      </c>
      <c r="L211" s="25"/>
      <c r="M211" s="26">
        <f t="shared" si="47"/>
        <v>4313</v>
      </c>
      <c r="O211" s="133"/>
    </row>
    <row r="212" spans="1:13" ht="15">
      <c r="A212" s="68" t="s">
        <v>343</v>
      </c>
      <c r="B212" s="68" t="s">
        <v>374</v>
      </c>
      <c r="C212" s="23" t="s">
        <v>300</v>
      </c>
      <c r="D212" s="24">
        <f t="shared" si="51"/>
        <v>552</v>
      </c>
      <c r="E212" s="24"/>
      <c r="F212" s="24"/>
      <c r="G212" s="24"/>
      <c r="H212" s="24">
        <v>552</v>
      </c>
      <c r="I212" s="24"/>
      <c r="J212" s="149">
        <v>195</v>
      </c>
      <c r="K212" s="149">
        <v>195</v>
      </c>
      <c r="L212" s="25"/>
      <c r="M212" s="26">
        <f t="shared" si="47"/>
        <v>357</v>
      </c>
    </row>
    <row r="213" spans="1:16" s="32" customFormat="1" ht="15">
      <c r="A213" s="69">
        <v>8</v>
      </c>
      <c r="B213" s="69"/>
      <c r="C213" s="28" t="s">
        <v>117</v>
      </c>
      <c r="D213" s="29">
        <f aca="true" t="shared" si="52" ref="D213:K213">SUM(D214:D222)</f>
        <v>20250</v>
      </c>
      <c r="E213" s="29">
        <f t="shared" si="52"/>
        <v>1000</v>
      </c>
      <c r="F213" s="29">
        <f t="shared" si="52"/>
        <v>5850</v>
      </c>
      <c r="G213" s="29">
        <f t="shared" si="52"/>
        <v>9000</v>
      </c>
      <c r="H213" s="29">
        <f t="shared" si="52"/>
        <v>3694</v>
      </c>
      <c r="I213" s="29">
        <f t="shared" si="52"/>
        <v>706</v>
      </c>
      <c r="J213" s="29">
        <f t="shared" si="52"/>
        <v>19396</v>
      </c>
      <c r="K213" s="29">
        <f t="shared" si="52"/>
        <v>19896</v>
      </c>
      <c r="L213" s="30">
        <f>K213/D213*100</f>
        <v>98.25185185185185</v>
      </c>
      <c r="M213" s="82">
        <f t="shared" si="47"/>
        <v>354</v>
      </c>
      <c r="N213" s="178"/>
      <c r="O213" s="124"/>
      <c r="P213" s="167"/>
    </row>
    <row r="214" spans="1:15" ht="15">
      <c r="A214" s="68" t="s">
        <v>172</v>
      </c>
      <c r="B214" s="68" t="s">
        <v>376</v>
      </c>
      <c r="C214" s="23" t="s">
        <v>137</v>
      </c>
      <c r="D214" s="24">
        <f aca="true" t="shared" si="53" ref="D214:D221">SUM(E214:I214)</f>
        <v>0</v>
      </c>
      <c r="E214" s="34"/>
      <c r="F214" s="34"/>
      <c r="G214" s="34"/>
      <c r="H214" s="24"/>
      <c r="I214" s="24"/>
      <c r="J214" s="24"/>
      <c r="K214" s="24"/>
      <c r="L214" s="25"/>
      <c r="M214" s="26">
        <f t="shared" si="47"/>
        <v>0</v>
      </c>
      <c r="O214" s="130"/>
    </row>
    <row r="215" spans="1:13" ht="30">
      <c r="A215" s="68" t="s">
        <v>173</v>
      </c>
      <c r="B215" s="68" t="s">
        <v>376</v>
      </c>
      <c r="C215" s="23" t="s">
        <v>52</v>
      </c>
      <c r="D215" s="24">
        <f t="shared" si="53"/>
        <v>9000</v>
      </c>
      <c r="E215" s="24"/>
      <c r="F215" s="24"/>
      <c r="G215" s="24">
        <v>9000</v>
      </c>
      <c r="H215" s="24"/>
      <c r="I215" s="24"/>
      <c r="J215" s="149">
        <v>8500</v>
      </c>
      <c r="K215" s="149">
        <v>9000</v>
      </c>
      <c r="L215" s="25"/>
      <c r="M215" s="26">
        <f t="shared" si="47"/>
        <v>0</v>
      </c>
    </row>
    <row r="216" spans="1:19" ht="30">
      <c r="A216" s="68" t="s">
        <v>174</v>
      </c>
      <c r="B216" s="68" t="s">
        <v>373</v>
      </c>
      <c r="C216" s="23" t="s">
        <v>216</v>
      </c>
      <c r="D216" s="24">
        <f t="shared" si="53"/>
        <v>556</v>
      </c>
      <c r="E216" s="24"/>
      <c r="F216" s="24"/>
      <c r="G216" s="24"/>
      <c r="H216" s="24"/>
      <c r="I216" s="183">
        <v>556</v>
      </c>
      <c r="J216" s="149">
        <v>556</v>
      </c>
      <c r="K216" s="149">
        <v>556</v>
      </c>
      <c r="L216" s="25"/>
      <c r="M216" s="26">
        <f t="shared" si="47"/>
        <v>0</v>
      </c>
      <c r="O216" s="124">
        <f>K216</f>
        <v>556</v>
      </c>
      <c r="R216" s="4">
        <v>175</v>
      </c>
      <c r="S216" s="4">
        <v>494</v>
      </c>
    </row>
    <row r="217" spans="1:19" ht="15">
      <c r="A217" s="68" t="s">
        <v>175</v>
      </c>
      <c r="B217" s="68" t="s">
        <v>373</v>
      </c>
      <c r="C217" s="23" t="s">
        <v>217</v>
      </c>
      <c r="D217" s="24">
        <f t="shared" si="53"/>
        <v>150</v>
      </c>
      <c r="E217" s="24"/>
      <c r="F217" s="24"/>
      <c r="G217" s="24"/>
      <c r="H217" s="24"/>
      <c r="I217" s="183">
        <v>150</v>
      </c>
      <c r="J217" s="149">
        <v>150</v>
      </c>
      <c r="K217" s="149">
        <v>150</v>
      </c>
      <c r="L217" s="25"/>
      <c r="M217" s="26">
        <f t="shared" si="47"/>
        <v>0</v>
      </c>
      <c r="O217" s="124">
        <f>K217</f>
        <v>150</v>
      </c>
      <c r="R217" s="4">
        <v>275</v>
      </c>
      <c r="S217" s="4">
        <v>500</v>
      </c>
    </row>
    <row r="218" spans="1:19" ht="15">
      <c r="A218" s="68"/>
      <c r="B218" s="68" t="s">
        <v>377</v>
      </c>
      <c r="C218" s="23" t="s">
        <v>296</v>
      </c>
      <c r="D218" s="24">
        <f t="shared" si="53"/>
        <v>451</v>
      </c>
      <c r="E218" s="24"/>
      <c r="F218" s="24"/>
      <c r="G218" s="24"/>
      <c r="H218" s="24">
        <v>451</v>
      </c>
      <c r="I218" s="24"/>
      <c r="J218" s="149">
        <v>306</v>
      </c>
      <c r="K218" s="149">
        <v>306</v>
      </c>
      <c r="L218" s="25"/>
      <c r="M218" s="26">
        <f t="shared" si="47"/>
        <v>145</v>
      </c>
      <c r="N218" s="152">
        <f>K218</f>
        <v>306</v>
      </c>
      <c r="R218" s="4">
        <v>320</v>
      </c>
      <c r="S218" s="4">
        <v>479</v>
      </c>
    </row>
    <row r="219" spans="1:19" ht="15">
      <c r="A219" s="68" t="s">
        <v>218</v>
      </c>
      <c r="B219" s="68" t="s">
        <v>373</v>
      </c>
      <c r="C219" s="23" t="s">
        <v>136</v>
      </c>
      <c r="D219" s="24">
        <f t="shared" si="53"/>
        <v>3110</v>
      </c>
      <c r="E219" s="24"/>
      <c r="F219" s="24"/>
      <c r="G219" s="24"/>
      <c r="H219" s="24">
        <v>3110</v>
      </c>
      <c r="I219" s="24"/>
      <c r="J219" s="149">
        <v>3055</v>
      </c>
      <c r="K219" s="149">
        <v>3055</v>
      </c>
      <c r="L219" s="25"/>
      <c r="M219" s="26">
        <f t="shared" si="47"/>
        <v>55</v>
      </c>
      <c r="N219" s="152">
        <f>K219</f>
        <v>3055</v>
      </c>
      <c r="R219" s="4">
        <v>500</v>
      </c>
      <c r="S219" s="4">
        <v>432</v>
      </c>
    </row>
    <row r="220" spans="1:19" ht="15">
      <c r="A220" s="68" t="s">
        <v>219</v>
      </c>
      <c r="B220" s="68" t="s">
        <v>374</v>
      </c>
      <c r="C220" s="23" t="s">
        <v>138</v>
      </c>
      <c r="D220" s="24">
        <f t="shared" si="53"/>
        <v>5850</v>
      </c>
      <c r="E220" s="24"/>
      <c r="F220" s="24">
        <v>5850</v>
      </c>
      <c r="G220" s="24"/>
      <c r="H220" s="24"/>
      <c r="I220" s="24"/>
      <c r="J220" s="149">
        <v>5850</v>
      </c>
      <c r="K220" s="149">
        <v>5850</v>
      </c>
      <c r="L220" s="25"/>
      <c r="M220" s="26">
        <f t="shared" si="47"/>
        <v>0</v>
      </c>
      <c r="R220" s="4">
        <v>175</v>
      </c>
      <c r="S220" s="4">
        <v>485</v>
      </c>
    </row>
    <row r="221" spans="1:19" ht="15">
      <c r="A221" s="68" t="s">
        <v>256</v>
      </c>
      <c r="B221" s="68" t="s">
        <v>374</v>
      </c>
      <c r="C221" s="23" t="s">
        <v>300</v>
      </c>
      <c r="D221" s="24">
        <f t="shared" si="53"/>
        <v>133</v>
      </c>
      <c r="E221" s="24"/>
      <c r="F221" s="24"/>
      <c r="G221" s="24"/>
      <c r="H221" s="24">
        <v>133</v>
      </c>
      <c r="I221" s="24"/>
      <c r="J221" s="24"/>
      <c r="K221" s="24"/>
      <c r="L221" s="25"/>
      <c r="M221" s="26">
        <f t="shared" si="47"/>
        <v>133</v>
      </c>
      <c r="R221" s="4">
        <v>564</v>
      </c>
      <c r="S221" s="4">
        <v>500</v>
      </c>
    </row>
    <row r="222" spans="1:19" ht="30">
      <c r="A222" s="68" t="s">
        <v>256</v>
      </c>
      <c r="B222" s="68" t="s">
        <v>373</v>
      </c>
      <c r="C222" s="23" t="s">
        <v>257</v>
      </c>
      <c r="D222" s="24">
        <f>E222</f>
        <v>1000</v>
      </c>
      <c r="E222" s="24">
        <v>1000</v>
      </c>
      <c r="F222" s="24"/>
      <c r="G222" s="24"/>
      <c r="H222" s="24"/>
      <c r="I222" s="24"/>
      <c r="J222" s="149">
        <v>979</v>
      </c>
      <c r="K222" s="149">
        <v>979</v>
      </c>
      <c r="L222" s="25"/>
      <c r="M222" s="26">
        <f t="shared" si="47"/>
        <v>21</v>
      </c>
      <c r="R222" s="4">
        <v>538</v>
      </c>
      <c r="S222" s="4">
        <v>500</v>
      </c>
    </row>
    <row r="223" spans="1:18" s="32" customFormat="1" ht="15">
      <c r="A223" s="69">
        <v>9</v>
      </c>
      <c r="B223" s="69"/>
      <c r="C223" s="28" t="s">
        <v>118</v>
      </c>
      <c r="D223" s="29">
        <f aca="true" t="shared" si="54" ref="D223:I223">SUM(D224:D246)</f>
        <v>91257</v>
      </c>
      <c r="E223" s="29">
        <f t="shared" si="54"/>
        <v>31246</v>
      </c>
      <c r="F223" s="29">
        <f t="shared" si="54"/>
        <v>5850</v>
      </c>
      <c r="G223" s="29">
        <f t="shared" si="54"/>
        <v>13576</v>
      </c>
      <c r="H223" s="29">
        <f t="shared" si="54"/>
        <v>32535</v>
      </c>
      <c r="I223" s="29">
        <f t="shared" si="54"/>
        <v>8050</v>
      </c>
      <c r="J223" s="29">
        <f>SUM(J224:J245)</f>
        <v>83506</v>
      </c>
      <c r="K223" s="29">
        <f>SUM(K224:K245)</f>
        <v>83853</v>
      </c>
      <c r="L223" s="30">
        <f>K223/D223*100</f>
        <v>91.88664979124889</v>
      </c>
      <c r="M223" s="82">
        <f t="shared" si="47"/>
        <v>7404</v>
      </c>
      <c r="N223" s="178"/>
      <c r="O223" s="124"/>
      <c r="P223" s="167"/>
      <c r="R223" s="32">
        <v>508</v>
      </c>
    </row>
    <row r="224" spans="1:19" ht="15">
      <c r="A224" s="68" t="s">
        <v>123</v>
      </c>
      <c r="B224" s="68" t="s">
        <v>376</v>
      </c>
      <c r="C224" s="23" t="s">
        <v>137</v>
      </c>
      <c r="D224" s="24">
        <f aca="true" t="shared" si="55" ref="D224:D245">SUM(E224:I224)</f>
        <v>0</v>
      </c>
      <c r="E224" s="34"/>
      <c r="F224" s="34"/>
      <c r="G224" s="34"/>
      <c r="H224" s="24"/>
      <c r="I224" s="24"/>
      <c r="J224" s="24"/>
      <c r="K224" s="24"/>
      <c r="L224" s="25"/>
      <c r="M224" s="26">
        <f t="shared" si="47"/>
        <v>0</v>
      </c>
      <c r="O224" s="130"/>
      <c r="R224" s="3">
        <f>SUM(R216:R223)</f>
        <v>3055</v>
      </c>
      <c r="S224" s="3">
        <f>SUM(S216:S223)</f>
        <v>3390</v>
      </c>
    </row>
    <row r="225" spans="1:16" s="55" customFormat="1" ht="15">
      <c r="A225" s="70" t="s">
        <v>124</v>
      </c>
      <c r="B225" s="70" t="s">
        <v>377</v>
      </c>
      <c r="C225" s="35" t="s">
        <v>89</v>
      </c>
      <c r="D225" s="24">
        <f t="shared" si="55"/>
        <v>8000</v>
      </c>
      <c r="E225" s="34"/>
      <c r="F225" s="34"/>
      <c r="G225" s="34"/>
      <c r="H225" s="34">
        <v>8000</v>
      </c>
      <c r="I225" s="34"/>
      <c r="J225" s="150">
        <v>8000</v>
      </c>
      <c r="K225" s="150">
        <v>8000</v>
      </c>
      <c r="L225" s="36"/>
      <c r="M225" s="26">
        <f t="shared" si="47"/>
        <v>0</v>
      </c>
      <c r="N225" s="187">
        <f>K225</f>
        <v>8000</v>
      </c>
      <c r="O225" s="124"/>
      <c r="P225" s="174"/>
    </row>
    <row r="226" spans="1:16" s="44" customFormat="1" ht="15">
      <c r="A226" s="68" t="s">
        <v>176</v>
      </c>
      <c r="B226" s="68" t="s">
        <v>377</v>
      </c>
      <c r="C226" s="33" t="s">
        <v>60</v>
      </c>
      <c r="D226" s="24">
        <f t="shared" si="55"/>
        <v>10682</v>
      </c>
      <c r="E226" s="34"/>
      <c r="F226" s="34"/>
      <c r="G226" s="34"/>
      <c r="H226" s="34">
        <v>10682</v>
      </c>
      <c r="I226" s="34"/>
      <c r="J226" s="150">
        <v>10682</v>
      </c>
      <c r="K226" s="150">
        <v>10682</v>
      </c>
      <c r="L226" s="36"/>
      <c r="M226" s="26">
        <f t="shared" si="47"/>
        <v>0</v>
      </c>
      <c r="N226" s="187">
        <f>K226</f>
        <v>10682</v>
      </c>
      <c r="O226" s="137"/>
      <c r="P226" s="159"/>
    </row>
    <row r="227" spans="1:16" s="54" customFormat="1" ht="15">
      <c r="A227" s="68" t="s">
        <v>177</v>
      </c>
      <c r="B227" s="68" t="s">
        <v>377</v>
      </c>
      <c r="C227" s="35" t="s">
        <v>63</v>
      </c>
      <c r="D227" s="24">
        <f t="shared" si="55"/>
        <v>5000</v>
      </c>
      <c r="E227" s="34"/>
      <c r="F227" s="34"/>
      <c r="G227" s="34"/>
      <c r="H227" s="34">
        <v>5000</v>
      </c>
      <c r="I227" s="34"/>
      <c r="J227" s="150">
        <v>5000</v>
      </c>
      <c r="K227" s="150">
        <v>5000</v>
      </c>
      <c r="L227" s="36"/>
      <c r="M227" s="26">
        <f t="shared" si="47"/>
        <v>0</v>
      </c>
      <c r="N227" s="187">
        <f>K227</f>
        <v>5000</v>
      </c>
      <c r="O227" s="132"/>
      <c r="P227" s="160"/>
    </row>
    <row r="228" spans="1:16" s="54" customFormat="1" ht="30">
      <c r="A228" s="70" t="s">
        <v>178</v>
      </c>
      <c r="B228" s="70" t="s">
        <v>377</v>
      </c>
      <c r="C228" s="35" t="s">
        <v>288</v>
      </c>
      <c r="D228" s="24">
        <f t="shared" si="55"/>
        <v>3550</v>
      </c>
      <c r="E228" s="34">
        <v>3550</v>
      </c>
      <c r="F228" s="34"/>
      <c r="G228" s="34"/>
      <c r="H228" s="34"/>
      <c r="I228" s="34"/>
      <c r="J228" s="150">
        <v>3550</v>
      </c>
      <c r="K228" s="150">
        <v>3550</v>
      </c>
      <c r="L228" s="36"/>
      <c r="M228" s="26">
        <f t="shared" si="47"/>
        <v>0</v>
      </c>
      <c r="N228" s="61"/>
      <c r="O228" s="133"/>
      <c r="P228" s="160"/>
    </row>
    <row r="229" spans="1:16" s="54" customFormat="1" ht="15">
      <c r="A229" s="68" t="s">
        <v>179</v>
      </c>
      <c r="B229" s="199" t="s">
        <v>373</v>
      </c>
      <c r="C229" s="104" t="s">
        <v>289</v>
      </c>
      <c r="D229" s="24"/>
      <c r="E229" s="34"/>
      <c r="F229" s="34"/>
      <c r="G229" s="34"/>
      <c r="H229" s="34"/>
      <c r="I229" s="34"/>
      <c r="J229" s="150"/>
      <c r="K229" s="150"/>
      <c r="L229" s="36"/>
      <c r="M229" s="26">
        <f t="shared" si="47"/>
        <v>0</v>
      </c>
      <c r="N229" s="61"/>
      <c r="O229" s="133"/>
      <c r="P229" s="160"/>
    </row>
    <row r="230" spans="1:16" s="54" customFormat="1" ht="15">
      <c r="A230" s="70"/>
      <c r="B230" s="200" t="s">
        <v>373</v>
      </c>
      <c r="C230" s="105" t="s">
        <v>290</v>
      </c>
      <c r="D230" s="24">
        <f t="shared" si="55"/>
        <v>3000</v>
      </c>
      <c r="E230" s="34">
        <v>3000</v>
      </c>
      <c r="F230" s="34"/>
      <c r="G230" s="34"/>
      <c r="H230" s="34"/>
      <c r="I230" s="34"/>
      <c r="J230" s="150">
        <v>3000</v>
      </c>
      <c r="K230" s="150">
        <v>3000</v>
      </c>
      <c r="L230" s="36"/>
      <c r="M230" s="26">
        <f t="shared" si="47"/>
        <v>0</v>
      </c>
      <c r="N230" s="61"/>
      <c r="O230" s="133"/>
      <c r="P230" s="160"/>
    </row>
    <row r="231" spans="1:16" s="54" customFormat="1" ht="15">
      <c r="A231" s="70"/>
      <c r="B231" s="200" t="s">
        <v>373</v>
      </c>
      <c r="C231" s="105" t="s">
        <v>291</v>
      </c>
      <c r="D231" s="24">
        <f t="shared" si="55"/>
        <v>7000</v>
      </c>
      <c r="E231" s="34">
        <v>7000</v>
      </c>
      <c r="F231" s="34"/>
      <c r="G231" s="34"/>
      <c r="H231" s="34"/>
      <c r="I231" s="34"/>
      <c r="J231" s="150">
        <v>7000</v>
      </c>
      <c r="K231" s="150">
        <v>7000</v>
      </c>
      <c r="L231" s="36"/>
      <c r="M231" s="26">
        <f t="shared" si="47"/>
        <v>0</v>
      </c>
      <c r="N231" s="61"/>
      <c r="O231" s="133"/>
      <c r="P231" s="160"/>
    </row>
    <row r="232" spans="1:16" s="54" customFormat="1" ht="15">
      <c r="A232" s="70"/>
      <c r="B232" s="200" t="s">
        <v>373</v>
      </c>
      <c r="C232" s="105" t="s">
        <v>292</v>
      </c>
      <c r="D232" s="24">
        <f t="shared" si="55"/>
        <v>2560</v>
      </c>
      <c r="E232" s="34">
        <v>2560</v>
      </c>
      <c r="F232" s="34"/>
      <c r="G232" s="34"/>
      <c r="H232" s="34"/>
      <c r="I232" s="34"/>
      <c r="J232" s="150">
        <v>2560</v>
      </c>
      <c r="K232" s="150">
        <v>2560</v>
      </c>
      <c r="L232" s="36"/>
      <c r="M232" s="26">
        <f t="shared" si="47"/>
        <v>0</v>
      </c>
      <c r="N232" s="61"/>
      <c r="O232" s="133"/>
      <c r="P232" s="160"/>
    </row>
    <row r="233" spans="1:16" s="54" customFormat="1" ht="15">
      <c r="A233" s="70"/>
      <c r="B233" s="200" t="s">
        <v>373</v>
      </c>
      <c r="C233" s="105" t="s">
        <v>293</v>
      </c>
      <c r="D233" s="24">
        <f t="shared" si="55"/>
        <v>2936</v>
      </c>
      <c r="E233" s="34">
        <v>2936</v>
      </c>
      <c r="F233" s="34"/>
      <c r="G233" s="34"/>
      <c r="H233" s="34"/>
      <c r="I233" s="34"/>
      <c r="J233" s="150">
        <v>2932</v>
      </c>
      <c r="K233" s="150">
        <v>2932</v>
      </c>
      <c r="L233" s="36"/>
      <c r="M233" s="26">
        <f t="shared" si="47"/>
        <v>4</v>
      </c>
      <c r="N233" s="61"/>
      <c r="O233" s="133"/>
      <c r="P233" s="160"/>
    </row>
    <row r="234" spans="1:16" s="54" customFormat="1" ht="15">
      <c r="A234" s="70" t="s">
        <v>180</v>
      </c>
      <c r="B234" s="70" t="s">
        <v>377</v>
      </c>
      <c r="C234" s="35" t="s">
        <v>294</v>
      </c>
      <c r="D234" s="24">
        <f t="shared" si="55"/>
        <v>200</v>
      </c>
      <c r="E234" s="34">
        <v>200</v>
      </c>
      <c r="F234" s="34"/>
      <c r="G234" s="34"/>
      <c r="H234" s="34"/>
      <c r="I234" s="34"/>
      <c r="J234" s="150">
        <v>200</v>
      </c>
      <c r="K234" s="150">
        <v>200</v>
      </c>
      <c r="L234" s="36"/>
      <c r="M234" s="26">
        <f t="shared" si="47"/>
        <v>0</v>
      </c>
      <c r="N234" s="61"/>
      <c r="O234" s="133"/>
      <c r="P234" s="160"/>
    </row>
    <row r="235" spans="1:16" s="54" customFormat="1" ht="30">
      <c r="A235" s="70" t="s">
        <v>181</v>
      </c>
      <c r="B235" s="70" t="s">
        <v>377</v>
      </c>
      <c r="C235" s="35" t="s">
        <v>295</v>
      </c>
      <c r="D235" s="24">
        <f t="shared" si="55"/>
        <v>6000</v>
      </c>
      <c r="E235" s="34">
        <v>6000</v>
      </c>
      <c r="F235" s="34"/>
      <c r="G235" s="34"/>
      <c r="H235" s="34"/>
      <c r="I235" s="34"/>
      <c r="J235" s="150">
        <v>6000</v>
      </c>
      <c r="K235" s="150">
        <v>6000</v>
      </c>
      <c r="L235" s="36"/>
      <c r="M235" s="26">
        <f t="shared" si="47"/>
        <v>0</v>
      </c>
      <c r="N235" s="61"/>
      <c r="O235" s="133"/>
      <c r="P235" s="160"/>
    </row>
    <row r="236" spans="1:16" s="54" customFormat="1" ht="30">
      <c r="A236" s="70" t="s">
        <v>182</v>
      </c>
      <c r="B236" s="70" t="s">
        <v>373</v>
      </c>
      <c r="C236" s="35" t="s">
        <v>322</v>
      </c>
      <c r="D236" s="24">
        <f t="shared" si="55"/>
        <v>6000</v>
      </c>
      <c r="E236" s="34">
        <v>6000</v>
      </c>
      <c r="F236" s="34"/>
      <c r="G236" s="34"/>
      <c r="H236" s="34"/>
      <c r="I236" s="34"/>
      <c r="J236" s="150">
        <v>6000</v>
      </c>
      <c r="K236" s="150">
        <v>6000</v>
      </c>
      <c r="L236" s="36"/>
      <c r="M236" s="26">
        <f t="shared" si="47"/>
        <v>0</v>
      </c>
      <c r="N236" s="61"/>
      <c r="O236" s="133"/>
      <c r="P236" s="160"/>
    </row>
    <row r="237" spans="1:15" ht="15">
      <c r="A237" s="70" t="s">
        <v>183</v>
      </c>
      <c r="B237" s="70" t="s">
        <v>378</v>
      </c>
      <c r="C237" s="23" t="s">
        <v>22</v>
      </c>
      <c r="D237" s="114">
        <f t="shared" si="55"/>
        <v>12376</v>
      </c>
      <c r="E237" s="114"/>
      <c r="F237" s="114"/>
      <c r="G237" s="114">
        <v>12376</v>
      </c>
      <c r="H237" s="24"/>
      <c r="I237" s="24"/>
      <c r="J237" s="149">
        <f>D237</f>
        <v>12376</v>
      </c>
      <c r="K237" s="149">
        <f>D237</f>
        <v>12376</v>
      </c>
      <c r="L237" s="25"/>
      <c r="M237" s="26">
        <f t="shared" si="47"/>
        <v>0</v>
      </c>
      <c r="O237" s="133"/>
    </row>
    <row r="238" spans="1:13" ht="15">
      <c r="A238" s="70" t="s">
        <v>206</v>
      </c>
      <c r="B238" s="70" t="s">
        <v>378</v>
      </c>
      <c r="C238" s="23" t="s">
        <v>280</v>
      </c>
      <c r="D238" s="114">
        <v>0</v>
      </c>
      <c r="E238" s="114">
        <v>0</v>
      </c>
      <c r="F238" s="114"/>
      <c r="G238" s="114"/>
      <c r="H238" s="114"/>
      <c r="I238" s="114"/>
      <c r="J238" s="24">
        <v>0</v>
      </c>
      <c r="K238" s="24">
        <v>0</v>
      </c>
      <c r="L238" s="25"/>
      <c r="M238" s="26">
        <f t="shared" si="47"/>
        <v>0</v>
      </c>
    </row>
    <row r="239" spans="1:13" ht="45">
      <c r="A239" s="70" t="s">
        <v>209</v>
      </c>
      <c r="B239" s="70" t="s">
        <v>376</v>
      </c>
      <c r="C239" s="23" t="s">
        <v>226</v>
      </c>
      <c r="D239" s="114">
        <f t="shared" si="55"/>
        <v>1200</v>
      </c>
      <c r="E239" s="114"/>
      <c r="F239" s="114"/>
      <c r="G239" s="114">
        <v>1200</v>
      </c>
      <c r="H239" s="24"/>
      <c r="I239" s="24"/>
      <c r="J239" s="149">
        <v>1200</v>
      </c>
      <c r="K239" s="149">
        <v>1200</v>
      </c>
      <c r="L239" s="25"/>
      <c r="M239" s="26">
        <f t="shared" si="47"/>
        <v>0</v>
      </c>
    </row>
    <row r="240" spans="1:15" ht="15">
      <c r="A240" s="70" t="s">
        <v>314</v>
      </c>
      <c r="B240" s="70" t="s">
        <v>374</v>
      </c>
      <c r="C240" s="23" t="s">
        <v>207</v>
      </c>
      <c r="D240" s="24">
        <f t="shared" si="55"/>
        <v>4950</v>
      </c>
      <c r="E240" s="24"/>
      <c r="F240" s="24"/>
      <c r="G240" s="24"/>
      <c r="H240" s="24"/>
      <c r="I240" s="183">
        <v>4950</v>
      </c>
      <c r="J240" s="149">
        <v>4076</v>
      </c>
      <c r="K240" s="149">
        <v>4076</v>
      </c>
      <c r="L240" s="25"/>
      <c r="M240" s="26">
        <f t="shared" si="47"/>
        <v>874</v>
      </c>
      <c r="O240" s="124">
        <f>K240</f>
        <v>4076</v>
      </c>
    </row>
    <row r="241" spans="1:15" ht="15">
      <c r="A241" s="70" t="s">
        <v>315</v>
      </c>
      <c r="B241" s="70" t="s">
        <v>373</v>
      </c>
      <c r="C241" s="23" t="s">
        <v>208</v>
      </c>
      <c r="D241" s="24">
        <f t="shared" si="55"/>
        <v>3100</v>
      </c>
      <c r="E241" s="24"/>
      <c r="F241" s="24"/>
      <c r="G241" s="24"/>
      <c r="H241" s="24"/>
      <c r="I241" s="24">
        <v>3100</v>
      </c>
      <c r="J241" s="149">
        <v>3100</v>
      </c>
      <c r="K241" s="149">
        <v>3100</v>
      </c>
      <c r="L241" s="25"/>
      <c r="M241" s="26">
        <f t="shared" si="47"/>
        <v>0</v>
      </c>
      <c r="O241" s="124">
        <f>K241</f>
        <v>3100</v>
      </c>
    </row>
    <row r="242" spans="1:16" s="42" customFormat="1" ht="45">
      <c r="A242" s="70" t="s">
        <v>316</v>
      </c>
      <c r="B242" s="70" t="s">
        <v>374</v>
      </c>
      <c r="C242" s="35" t="s">
        <v>70</v>
      </c>
      <c r="D242" s="24">
        <f t="shared" si="55"/>
        <v>670</v>
      </c>
      <c r="E242" s="34"/>
      <c r="F242" s="34"/>
      <c r="G242" s="34"/>
      <c r="H242" s="34">
        <v>670</v>
      </c>
      <c r="I242" s="34"/>
      <c r="J242" s="150">
        <v>599</v>
      </c>
      <c r="K242" s="150">
        <v>599</v>
      </c>
      <c r="L242" s="36"/>
      <c r="M242" s="26">
        <f t="shared" si="47"/>
        <v>71</v>
      </c>
      <c r="N242" s="151">
        <f>K242</f>
        <v>599</v>
      </c>
      <c r="O242" s="124"/>
      <c r="P242" s="160"/>
    </row>
    <row r="243" spans="1:16" s="42" customFormat="1" ht="30">
      <c r="A243" s="70" t="s">
        <v>317</v>
      </c>
      <c r="B243" s="70" t="s">
        <v>374</v>
      </c>
      <c r="C243" s="33" t="s">
        <v>72</v>
      </c>
      <c r="D243" s="24">
        <f t="shared" si="55"/>
        <v>6183</v>
      </c>
      <c r="E243" s="34"/>
      <c r="F243" s="34"/>
      <c r="G243" s="34"/>
      <c r="H243" s="34">
        <f>4183+2000</f>
        <v>6183</v>
      </c>
      <c r="I243" s="34"/>
      <c r="J243" s="150">
        <v>3655</v>
      </c>
      <c r="K243" s="150">
        <v>3655</v>
      </c>
      <c r="L243" s="36"/>
      <c r="M243" s="26">
        <f t="shared" si="47"/>
        <v>2528</v>
      </c>
      <c r="N243" s="151">
        <f>K243</f>
        <v>3655</v>
      </c>
      <c r="O243" s="133"/>
      <c r="P243" s="160"/>
    </row>
    <row r="244" spans="1:16" s="42" customFormat="1" ht="15">
      <c r="A244" s="70" t="s">
        <v>318</v>
      </c>
      <c r="B244" s="70" t="s">
        <v>373</v>
      </c>
      <c r="C244" s="23" t="s">
        <v>136</v>
      </c>
      <c r="D244" s="24">
        <f t="shared" si="55"/>
        <v>1000</v>
      </c>
      <c r="E244" s="34"/>
      <c r="F244" s="34"/>
      <c r="G244" s="34"/>
      <c r="H244" s="34">
        <v>1000</v>
      </c>
      <c r="I244" s="34"/>
      <c r="J244" s="150">
        <v>1000</v>
      </c>
      <c r="K244" s="150">
        <v>1000</v>
      </c>
      <c r="L244" s="36"/>
      <c r="M244" s="26">
        <f aca="true" t="shared" si="56" ref="M244:M266">D244-K244</f>
        <v>0</v>
      </c>
      <c r="N244" s="151">
        <f>K244</f>
        <v>1000</v>
      </c>
      <c r="O244" s="133"/>
      <c r="P244" s="160"/>
    </row>
    <row r="245" spans="1:15" ht="15">
      <c r="A245" s="70" t="s">
        <v>319</v>
      </c>
      <c r="B245" s="70" t="s">
        <v>374</v>
      </c>
      <c r="C245" s="23" t="s">
        <v>138</v>
      </c>
      <c r="D245" s="24">
        <f t="shared" si="55"/>
        <v>5850</v>
      </c>
      <c r="E245" s="24"/>
      <c r="F245" s="24">
        <v>5850</v>
      </c>
      <c r="G245" s="24"/>
      <c r="H245" s="24"/>
      <c r="I245" s="24"/>
      <c r="J245" s="149">
        <v>2576</v>
      </c>
      <c r="K245" s="149">
        <v>2923</v>
      </c>
      <c r="L245" s="25"/>
      <c r="M245" s="26">
        <f t="shared" si="56"/>
        <v>2927</v>
      </c>
      <c r="O245" s="133"/>
    </row>
    <row r="246" spans="1:13" ht="15">
      <c r="A246" s="70" t="s">
        <v>320</v>
      </c>
      <c r="B246" s="70" t="s">
        <v>374</v>
      </c>
      <c r="C246" s="53" t="s">
        <v>301</v>
      </c>
      <c r="D246" s="24">
        <f>SUM(E246:I246)</f>
        <v>1000</v>
      </c>
      <c r="E246" s="24"/>
      <c r="F246" s="24"/>
      <c r="G246" s="24"/>
      <c r="H246" s="24">
        <v>1000</v>
      </c>
      <c r="I246" s="24"/>
      <c r="J246" s="24">
        <v>0</v>
      </c>
      <c r="K246" s="24">
        <v>0</v>
      </c>
      <c r="L246" s="25"/>
      <c r="M246" s="26">
        <f t="shared" si="56"/>
        <v>1000</v>
      </c>
    </row>
    <row r="247" spans="1:16" s="32" customFormat="1" ht="15">
      <c r="A247" s="69">
        <v>10</v>
      </c>
      <c r="B247" s="69"/>
      <c r="C247" s="28" t="s">
        <v>119</v>
      </c>
      <c r="D247" s="29">
        <f aca="true" t="shared" si="57" ref="D247:I247">SUM(D248:D255)</f>
        <v>15131</v>
      </c>
      <c r="E247" s="29">
        <f t="shared" si="57"/>
        <v>1123</v>
      </c>
      <c r="F247" s="29">
        <f t="shared" si="57"/>
        <v>5850</v>
      </c>
      <c r="G247" s="29">
        <f t="shared" si="57"/>
        <v>1200</v>
      </c>
      <c r="H247" s="29">
        <f t="shared" si="57"/>
        <v>4488</v>
      </c>
      <c r="I247" s="29">
        <f t="shared" si="57"/>
        <v>2470</v>
      </c>
      <c r="J247" s="29">
        <f>SUM(J248:J254)</f>
        <v>9364</v>
      </c>
      <c r="K247" s="29">
        <f>SUM(K248:K254)</f>
        <v>10247</v>
      </c>
      <c r="L247" s="30">
        <f>K247/D247*100</f>
        <v>67.72189544643447</v>
      </c>
      <c r="M247" s="82">
        <f t="shared" si="56"/>
        <v>4884</v>
      </c>
      <c r="N247" s="178"/>
      <c r="O247" s="124"/>
      <c r="P247" s="167"/>
    </row>
    <row r="248" spans="1:15" ht="15">
      <c r="A248" s="68" t="s">
        <v>125</v>
      </c>
      <c r="B248" s="68" t="s">
        <v>376</v>
      </c>
      <c r="C248" s="23" t="s">
        <v>137</v>
      </c>
      <c r="D248" s="24">
        <f aca="true" t="shared" si="58" ref="D248:D254">SUM(E248:I248)</f>
        <v>0</v>
      </c>
      <c r="E248" s="34"/>
      <c r="F248" s="34"/>
      <c r="G248" s="34"/>
      <c r="H248" s="24"/>
      <c r="I248" s="24"/>
      <c r="J248" s="24">
        <v>0</v>
      </c>
      <c r="K248" s="24">
        <v>0</v>
      </c>
      <c r="L248" s="25"/>
      <c r="M248" s="26">
        <f t="shared" si="56"/>
        <v>0</v>
      </c>
      <c r="O248" s="130"/>
    </row>
    <row r="249" spans="1:14" ht="15">
      <c r="A249" s="68" t="s">
        <v>126</v>
      </c>
      <c r="B249" s="68" t="s">
        <v>378</v>
      </c>
      <c r="C249" s="23" t="s">
        <v>133</v>
      </c>
      <c r="D249" s="24">
        <f t="shared" si="58"/>
        <v>1440</v>
      </c>
      <c r="E249" s="24">
        <v>0</v>
      </c>
      <c r="F249" s="24"/>
      <c r="G249" s="24">
        <v>1200</v>
      </c>
      <c r="H249" s="24">
        <v>240</v>
      </c>
      <c r="I249" s="24"/>
      <c r="J249" s="149">
        <f>1200+240</f>
        <v>1440</v>
      </c>
      <c r="K249" s="149">
        <f>1200+240</f>
        <v>1440</v>
      </c>
      <c r="L249" s="25"/>
      <c r="M249" s="26">
        <f t="shared" si="56"/>
        <v>0</v>
      </c>
      <c r="N249" s="152">
        <v>240</v>
      </c>
    </row>
    <row r="250" spans="1:15" ht="30">
      <c r="A250" s="68" t="s">
        <v>184</v>
      </c>
      <c r="B250" s="68" t="s">
        <v>373</v>
      </c>
      <c r="C250" s="23" t="s">
        <v>210</v>
      </c>
      <c r="D250" s="24">
        <f t="shared" si="58"/>
        <v>2470</v>
      </c>
      <c r="E250" s="24"/>
      <c r="F250" s="24"/>
      <c r="G250" s="24"/>
      <c r="H250" s="24"/>
      <c r="I250" s="183">
        <v>2470</v>
      </c>
      <c r="J250" s="149">
        <v>2469</v>
      </c>
      <c r="K250" s="149">
        <v>2469</v>
      </c>
      <c r="L250" s="25"/>
      <c r="M250" s="26">
        <f t="shared" si="56"/>
        <v>1</v>
      </c>
      <c r="O250" s="152">
        <f>K250</f>
        <v>2469</v>
      </c>
    </row>
    <row r="251" spans="1:16" s="42" customFormat="1" ht="45">
      <c r="A251" s="68" t="s">
        <v>185</v>
      </c>
      <c r="B251" s="68" t="s">
        <v>374</v>
      </c>
      <c r="C251" s="35" t="s">
        <v>71</v>
      </c>
      <c r="D251" s="24">
        <f t="shared" si="58"/>
        <v>770</v>
      </c>
      <c r="E251" s="34"/>
      <c r="F251" s="34"/>
      <c r="G251" s="34"/>
      <c r="H251" s="34">
        <v>770</v>
      </c>
      <c r="I251" s="34"/>
      <c r="J251" s="150">
        <v>770</v>
      </c>
      <c r="K251" s="150">
        <v>770</v>
      </c>
      <c r="L251" s="36"/>
      <c r="M251" s="26">
        <f t="shared" si="56"/>
        <v>0</v>
      </c>
      <c r="N251" s="151">
        <f>K251</f>
        <v>770</v>
      </c>
      <c r="O251" s="124"/>
      <c r="P251" s="160"/>
    </row>
    <row r="252" spans="1:16" s="42" customFormat="1" ht="45">
      <c r="A252" s="68"/>
      <c r="B252" s="68" t="s">
        <v>374</v>
      </c>
      <c r="C252" s="35" t="s">
        <v>275</v>
      </c>
      <c r="D252" s="24">
        <f>E252</f>
        <v>1123</v>
      </c>
      <c r="E252" s="34">
        <v>1123</v>
      </c>
      <c r="F252" s="34"/>
      <c r="G252" s="34"/>
      <c r="H252" s="34"/>
      <c r="I252" s="34"/>
      <c r="J252" s="34"/>
      <c r="K252" s="34"/>
      <c r="L252" s="36"/>
      <c r="M252" s="26">
        <f t="shared" si="56"/>
        <v>1123</v>
      </c>
      <c r="N252" s="61"/>
      <c r="O252" s="133"/>
      <c r="P252" s="160"/>
    </row>
    <row r="253" spans="1:16" s="42" customFormat="1" ht="30">
      <c r="A253" s="68" t="s">
        <v>186</v>
      </c>
      <c r="B253" s="68" t="s">
        <v>374</v>
      </c>
      <c r="C253" s="33" t="s">
        <v>73</v>
      </c>
      <c r="D253" s="24">
        <f t="shared" si="58"/>
        <v>1500</v>
      </c>
      <c r="E253" s="34"/>
      <c r="F253" s="34"/>
      <c r="G253" s="34"/>
      <c r="H253" s="34">
        <v>1500</v>
      </c>
      <c r="I253" s="34"/>
      <c r="J253" s="150">
        <v>649</v>
      </c>
      <c r="K253" s="150">
        <v>649</v>
      </c>
      <c r="L253" s="36"/>
      <c r="M253" s="26">
        <f t="shared" si="56"/>
        <v>851</v>
      </c>
      <c r="N253" s="151">
        <f>K253</f>
        <v>649</v>
      </c>
      <c r="O253" s="133"/>
      <c r="P253" s="160"/>
    </row>
    <row r="254" spans="1:15" ht="15">
      <c r="A254" s="68" t="s">
        <v>211</v>
      </c>
      <c r="B254" s="68" t="s">
        <v>374</v>
      </c>
      <c r="C254" s="23" t="s">
        <v>138</v>
      </c>
      <c r="D254" s="24">
        <f t="shared" si="58"/>
        <v>5850</v>
      </c>
      <c r="E254" s="24"/>
      <c r="F254" s="24">
        <v>5850</v>
      </c>
      <c r="G254" s="24"/>
      <c r="H254" s="24"/>
      <c r="I254" s="24"/>
      <c r="J254" s="149">
        <v>4036</v>
      </c>
      <c r="K254" s="149">
        <v>4919</v>
      </c>
      <c r="L254" s="25"/>
      <c r="M254" s="26">
        <f t="shared" si="56"/>
        <v>931</v>
      </c>
      <c r="O254" s="133"/>
    </row>
    <row r="255" spans="1:13" ht="15">
      <c r="A255" s="68" t="s">
        <v>323</v>
      </c>
      <c r="B255" s="68" t="s">
        <v>374</v>
      </c>
      <c r="C255" s="53" t="s">
        <v>301</v>
      </c>
      <c r="D255" s="24">
        <f>SUM(E255:I255)</f>
        <v>1978</v>
      </c>
      <c r="E255" s="24"/>
      <c r="F255" s="24"/>
      <c r="G255" s="24"/>
      <c r="H255" s="24">
        <v>1978</v>
      </c>
      <c r="I255" s="24"/>
      <c r="J255" s="24">
        <v>0</v>
      </c>
      <c r="K255" s="24">
        <v>0</v>
      </c>
      <c r="L255" s="25"/>
      <c r="M255" s="26">
        <f t="shared" si="56"/>
        <v>1978</v>
      </c>
    </row>
    <row r="256" spans="1:16" s="17" customFormat="1" ht="16.5">
      <c r="A256" s="66" t="s">
        <v>12</v>
      </c>
      <c r="B256" s="66"/>
      <c r="C256" s="13" t="s">
        <v>142</v>
      </c>
      <c r="D256" s="14">
        <f aca="true" t="shared" si="59" ref="D256:K256">SUM(D257:D266)</f>
        <v>342500</v>
      </c>
      <c r="E256" s="14">
        <f t="shared" si="59"/>
        <v>149500</v>
      </c>
      <c r="F256" s="14">
        <f t="shared" si="59"/>
        <v>193000</v>
      </c>
      <c r="G256" s="14">
        <f t="shared" si="59"/>
        <v>0</v>
      </c>
      <c r="H256" s="14">
        <f t="shared" si="59"/>
        <v>0</v>
      </c>
      <c r="I256" s="14">
        <f t="shared" si="59"/>
        <v>0</v>
      </c>
      <c r="J256" s="14">
        <f t="shared" si="59"/>
        <v>307209</v>
      </c>
      <c r="K256" s="14">
        <f t="shared" si="59"/>
        <v>308427</v>
      </c>
      <c r="L256" s="15">
        <f aca="true" t="shared" si="60" ref="L256:L266">K256/D256*100</f>
        <v>90.05167883211679</v>
      </c>
      <c r="M256" s="195">
        <f t="shared" si="56"/>
        <v>34073</v>
      </c>
      <c r="N256" s="176"/>
      <c r="O256" s="124"/>
      <c r="P256" s="165"/>
    </row>
    <row r="257" spans="1:17" ht="15">
      <c r="A257" s="68">
        <v>1</v>
      </c>
      <c r="B257" s="68"/>
      <c r="C257" s="23" t="s">
        <v>110</v>
      </c>
      <c r="D257" s="24">
        <f>E257+F257+G257+H257+I257</f>
        <v>62100</v>
      </c>
      <c r="E257" s="34">
        <v>16100</v>
      </c>
      <c r="F257" s="34">
        <v>46000</v>
      </c>
      <c r="G257" s="34"/>
      <c r="H257" s="24"/>
      <c r="I257" s="24"/>
      <c r="J257" s="158">
        <f>K257</f>
        <v>62100</v>
      </c>
      <c r="K257" s="158">
        <v>62100</v>
      </c>
      <c r="L257" s="25">
        <f t="shared" si="60"/>
        <v>100</v>
      </c>
      <c r="M257" s="26">
        <f t="shared" si="56"/>
        <v>0</v>
      </c>
      <c r="O257" s="128"/>
      <c r="Q257" s="4">
        <f>N256*60%</f>
        <v>0</v>
      </c>
    </row>
    <row r="258" spans="1:13" ht="15">
      <c r="A258" s="68">
        <v>2</v>
      </c>
      <c r="B258" s="68"/>
      <c r="C258" s="23" t="s">
        <v>111</v>
      </c>
      <c r="D258" s="24">
        <f aca="true" t="shared" si="61" ref="D258:D266">E258+F258+G258+H258+I258</f>
        <v>30840</v>
      </c>
      <c r="E258" s="24">
        <v>15640</v>
      </c>
      <c r="F258" s="24">
        <v>15200</v>
      </c>
      <c r="G258" s="24"/>
      <c r="H258" s="56"/>
      <c r="I258" s="56"/>
      <c r="J258" s="158">
        <f>D258</f>
        <v>30840</v>
      </c>
      <c r="K258" s="158">
        <f>D258</f>
        <v>30840</v>
      </c>
      <c r="L258" s="25">
        <f t="shared" si="60"/>
        <v>100</v>
      </c>
      <c r="M258" s="26">
        <f t="shared" si="56"/>
        <v>0</v>
      </c>
    </row>
    <row r="259" spans="1:13" ht="15">
      <c r="A259" s="68">
        <v>3</v>
      </c>
      <c r="B259" s="68"/>
      <c r="C259" s="23" t="s">
        <v>112</v>
      </c>
      <c r="D259" s="24">
        <f t="shared" si="61"/>
        <v>52800</v>
      </c>
      <c r="E259" s="24">
        <v>13800</v>
      </c>
      <c r="F259" s="24">
        <v>39000</v>
      </c>
      <c r="G259" s="24"/>
      <c r="H259" s="56"/>
      <c r="I259" s="56"/>
      <c r="J259" s="158">
        <f>K259</f>
        <v>52800</v>
      </c>
      <c r="K259" s="158">
        <f>D259</f>
        <v>52800</v>
      </c>
      <c r="L259" s="25">
        <f t="shared" si="60"/>
        <v>100</v>
      </c>
      <c r="M259" s="26">
        <f t="shared" si="56"/>
        <v>0</v>
      </c>
    </row>
    <row r="260" spans="1:13" ht="15">
      <c r="A260" s="68">
        <v>4</v>
      </c>
      <c r="B260" s="68"/>
      <c r="C260" s="23" t="s">
        <v>340</v>
      </c>
      <c r="D260" s="24">
        <f t="shared" si="61"/>
        <v>31348</v>
      </c>
      <c r="E260" s="24">
        <v>16100</v>
      </c>
      <c r="F260" s="24">
        <v>15248</v>
      </c>
      <c r="G260" s="24"/>
      <c r="H260" s="56"/>
      <c r="I260" s="56"/>
      <c r="J260" s="158">
        <v>20707</v>
      </c>
      <c r="K260" s="158">
        <v>21277</v>
      </c>
      <c r="L260" s="25">
        <f t="shared" si="60"/>
        <v>67.87354855174173</v>
      </c>
      <c r="M260" s="26">
        <f t="shared" si="56"/>
        <v>10071</v>
      </c>
    </row>
    <row r="261" spans="1:13" ht="15">
      <c r="A261" s="68">
        <v>5</v>
      </c>
      <c r="B261" s="68"/>
      <c r="C261" s="23" t="s">
        <v>119</v>
      </c>
      <c r="D261" s="24">
        <f t="shared" si="61"/>
        <v>34626</v>
      </c>
      <c r="E261" s="24">
        <v>17020</v>
      </c>
      <c r="F261" s="24">
        <v>17606</v>
      </c>
      <c r="G261" s="24"/>
      <c r="H261" s="56"/>
      <c r="I261" s="56"/>
      <c r="J261" s="158">
        <v>14353</v>
      </c>
      <c r="K261" s="158">
        <v>14840</v>
      </c>
      <c r="L261" s="25">
        <f t="shared" si="60"/>
        <v>42.85796800092416</v>
      </c>
      <c r="M261" s="26">
        <f t="shared" si="56"/>
        <v>19786</v>
      </c>
    </row>
    <row r="262" spans="1:13" ht="15">
      <c r="A262" s="68">
        <v>6</v>
      </c>
      <c r="B262" s="68"/>
      <c r="C262" s="23" t="s">
        <v>118</v>
      </c>
      <c r="D262" s="24">
        <f t="shared" si="61"/>
        <v>31825</v>
      </c>
      <c r="E262" s="24">
        <v>17825</v>
      </c>
      <c r="F262" s="24">
        <v>14000</v>
      </c>
      <c r="G262" s="24"/>
      <c r="H262" s="56"/>
      <c r="I262" s="56"/>
      <c r="J262" s="158">
        <f>K262</f>
        <v>31825</v>
      </c>
      <c r="K262" s="158">
        <f>D262</f>
        <v>31825</v>
      </c>
      <c r="L262" s="25">
        <f t="shared" si="60"/>
        <v>100</v>
      </c>
      <c r="M262" s="26">
        <f t="shared" si="56"/>
        <v>0</v>
      </c>
    </row>
    <row r="263" spans="1:13" ht="15">
      <c r="A263" s="68">
        <v>7</v>
      </c>
      <c r="B263" s="68"/>
      <c r="C263" s="23" t="s">
        <v>114</v>
      </c>
      <c r="D263" s="24">
        <f t="shared" si="61"/>
        <v>24990</v>
      </c>
      <c r="E263" s="24">
        <v>12650</v>
      </c>
      <c r="F263" s="24">
        <v>12340</v>
      </c>
      <c r="G263" s="24"/>
      <c r="H263" s="56"/>
      <c r="I263" s="56"/>
      <c r="J263" s="158">
        <v>20694</v>
      </c>
      <c r="K263" s="158">
        <v>20855</v>
      </c>
      <c r="L263" s="25">
        <f t="shared" si="60"/>
        <v>83.45338135254102</v>
      </c>
      <c r="M263" s="26">
        <f t="shared" si="56"/>
        <v>4135</v>
      </c>
    </row>
    <row r="264" spans="1:13" ht="15">
      <c r="A264" s="68">
        <v>8</v>
      </c>
      <c r="B264" s="68"/>
      <c r="C264" s="23" t="s">
        <v>115</v>
      </c>
      <c r="D264" s="24">
        <f t="shared" si="61"/>
        <v>27105</v>
      </c>
      <c r="E264" s="24">
        <v>12305</v>
      </c>
      <c r="F264" s="24">
        <v>14800</v>
      </c>
      <c r="G264" s="24"/>
      <c r="H264" s="56"/>
      <c r="I264" s="56"/>
      <c r="J264" s="158">
        <f>K264</f>
        <v>27105</v>
      </c>
      <c r="K264" s="158">
        <f>D264</f>
        <v>27105</v>
      </c>
      <c r="L264" s="25">
        <f t="shared" si="60"/>
        <v>100</v>
      </c>
      <c r="M264" s="26">
        <f t="shared" si="56"/>
        <v>0</v>
      </c>
    </row>
    <row r="265" spans="1:13" ht="15">
      <c r="A265" s="68">
        <v>9</v>
      </c>
      <c r="B265" s="68"/>
      <c r="C265" s="23" t="s">
        <v>116</v>
      </c>
      <c r="D265" s="24">
        <f t="shared" si="61"/>
        <v>27251</v>
      </c>
      <c r="E265" s="24">
        <v>15985</v>
      </c>
      <c r="F265" s="24">
        <v>11266</v>
      </c>
      <c r="G265" s="24"/>
      <c r="H265" s="56"/>
      <c r="I265" s="56"/>
      <c r="J265" s="158">
        <v>27170</v>
      </c>
      <c r="K265" s="158">
        <v>27170</v>
      </c>
      <c r="L265" s="25">
        <f t="shared" si="60"/>
        <v>99.70276320135041</v>
      </c>
      <c r="M265" s="26">
        <f t="shared" si="56"/>
        <v>81</v>
      </c>
    </row>
    <row r="266" spans="1:13" ht="15">
      <c r="A266" s="68">
        <v>10</v>
      </c>
      <c r="B266" s="68"/>
      <c r="C266" s="23" t="s">
        <v>117</v>
      </c>
      <c r="D266" s="24">
        <f t="shared" si="61"/>
        <v>19615</v>
      </c>
      <c r="E266" s="24">
        <v>12075</v>
      </c>
      <c r="F266" s="24">
        <v>7540</v>
      </c>
      <c r="G266" s="24"/>
      <c r="H266" s="56"/>
      <c r="I266" s="56"/>
      <c r="J266" s="158">
        <f>K266</f>
        <v>19615</v>
      </c>
      <c r="K266" s="158">
        <f>D266</f>
        <v>19615</v>
      </c>
      <c r="L266" s="25">
        <f t="shared" si="60"/>
        <v>100</v>
      </c>
      <c r="M266" s="26">
        <f t="shared" si="56"/>
        <v>0</v>
      </c>
    </row>
    <row r="267" spans="1:15" ht="15">
      <c r="A267" s="4"/>
      <c r="B267" s="4"/>
      <c r="C267" s="4"/>
      <c r="D267" s="57"/>
      <c r="E267" s="57"/>
      <c r="F267" s="57"/>
      <c r="G267" s="57"/>
      <c r="H267" s="57"/>
      <c r="I267" s="57"/>
      <c r="J267" s="57"/>
      <c r="K267" s="57"/>
      <c r="L267" s="57"/>
      <c r="M267" s="87"/>
      <c r="N267" s="4"/>
      <c r="O267" s="4"/>
    </row>
    <row r="268" spans="1:15" ht="15">
      <c r="A268" s="4"/>
      <c r="B268" s="4"/>
      <c r="C268" s="4"/>
      <c r="D268" s="57"/>
      <c r="E268" s="57"/>
      <c r="F268" s="57"/>
      <c r="G268" s="57"/>
      <c r="H268" s="57"/>
      <c r="I268" s="57"/>
      <c r="J268" s="57"/>
      <c r="K268" s="57"/>
      <c r="L268" s="57"/>
      <c r="M268" s="87"/>
      <c r="N268" s="4"/>
      <c r="O268" s="4"/>
    </row>
    <row r="269" spans="1:15" ht="15">
      <c r="A269" s="4"/>
      <c r="B269" s="4"/>
      <c r="C269" s="4"/>
      <c r="D269" s="57"/>
      <c r="E269" s="57"/>
      <c r="F269" s="57"/>
      <c r="G269" s="57"/>
      <c r="H269" s="57"/>
      <c r="I269" s="57"/>
      <c r="J269" s="57"/>
      <c r="K269" s="57"/>
      <c r="L269" s="57"/>
      <c r="M269" s="87"/>
      <c r="N269" s="4"/>
      <c r="O269" s="4"/>
    </row>
    <row r="270" spans="1:15" ht="15">
      <c r="A270" s="4"/>
      <c r="B270" s="4"/>
      <c r="C270" s="4"/>
      <c r="D270" s="57"/>
      <c r="E270" s="57"/>
      <c r="F270" s="57"/>
      <c r="G270" s="57"/>
      <c r="H270" s="57"/>
      <c r="I270" s="57"/>
      <c r="J270" s="57"/>
      <c r="K270" s="57"/>
      <c r="L270" s="57"/>
      <c r="M270" s="87"/>
      <c r="N270" s="4"/>
      <c r="O270" s="4"/>
    </row>
    <row r="271" spans="1:15" ht="15">
      <c r="A271" s="4"/>
      <c r="B271" s="4"/>
      <c r="C271" s="4"/>
      <c r="I271" s="57"/>
      <c r="J271" s="57"/>
      <c r="K271" s="57"/>
      <c r="L271" s="57"/>
      <c r="M271" s="87"/>
      <c r="N271" s="4"/>
      <c r="O271" s="4"/>
    </row>
    <row r="272" spans="1:15" ht="15">
      <c r="A272" s="4"/>
      <c r="B272" s="4"/>
      <c r="C272" s="4"/>
      <c r="M272" s="88"/>
      <c r="N272" s="4"/>
      <c r="O272" s="4"/>
    </row>
    <row r="273" spans="1:15" ht="15">
      <c r="A273" s="4"/>
      <c r="B273" s="4"/>
      <c r="C273" s="4"/>
      <c r="M273" s="88"/>
      <c r="N273" s="4"/>
      <c r="O273" s="4"/>
    </row>
    <row r="274" spans="1:15" ht="15">
      <c r="A274" s="4"/>
      <c r="B274" s="4"/>
      <c r="C274" s="4"/>
      <c r="M274" s="88"/>
      <c r="N274" s="4"/>
      <c r="O274" s="4"/>
    </row>
    <row r="275" spans="1:15" ht="15">
      <c r="A275" s="4"/>
      <c r="B275" s="4"/>
      <c r="C275" s="4"/>
      <c r="D275" s="12"/>
      <c r="M275" s="88"/>
      <c r="N275" s="4"/>
      <c r="O275" s="4"/>
    </row>
    <row r="276" spans="1:15" ht="15">
      <c r="A276" s="4"/>
      <c r="B276" s="4"/>
      <c r="C276" s="4"/>
      <c r="M276" s="88"/>
      <c r="N276" s="4"/>
      <c r="O276" s="4"/>
    </row>
    <row r="277" spans="1:15" ht="19.5" customHeight="1">
      <c r="A277" s="4"/>
      <c r="B277" s="4"/>
      <c r="C277" s="4"/>
      <c r="M277" s="92"/>
      <c r="N277" s="4"/>
      <c r="O277" s="4"/>
    </row>
    <row r="278" ht="19.5" customHeight="1"/>
    <row r="279" spans="7:9" ht="19.5" customHeight="1">
      <c r="G279" s="12"/>
      <c r="H279" s="12"/>
      <c r="I279" s="12"/>
    </row>
    <row r="280" ht="19.5" customHeight="1"/>
    <row r="281" ht="19.5" customHeight="1">
      <c r="D281" s="12">
        <f>SUM(D267:D280)</f>
        <v>0</v>
      </c>
    </row>
    <row r="282" ht="19.5" customHeight="1"/>
    <row r="283" ht="19.5" customHeight="1"/>
    <row r="284" ht="19.5" customHeight="1"/>
    <row r="285" ht="19.5" customHeight="1"/>
    <row r="286" ht="19.5" customHeight="1"/>
    <row r="287" ht="19.5" customHeight="1"/>
  </sheetData>
  <sheetProtection/>
  <mergeCells count="18">
    <mergeCell ref="J6:J7"/>
    <mergeCell ref="A1:M1"/>
    <mergeCell ref="L6:L7"/>
    <mergeCell ref="A5:A7"/>
    <mergeCell ref="C5:C7"/>
    <mergeCell ref="D6:D7"/>
    <mergeCell ref="E6:I6"/>
    <mergeCell ref="D3:E3"/>
    <mergeCell ref="J3:M3"/>
    <mergeCell ref="A2:M2"/>
    <mergeCell ref="K6:K7"/>
    <mergeCell ref="N5:N7"/>
    <mergeCell ref="O5:O7"/>
    <mergeCell ref="M5:M7"/>
    <mergeCell ref="H3:I3"/>
    <mergeCell ref="J5:L5"/>
    <mergeCell ref="D5:I5"/>
    <mergeCell ref="B5:B7"/>
  </mergeCells>
  <printOptions/>
  <pageMargins left="0.24" right="0.16" top="0.35" bottom="0.27" header="0.28" footer="0.14"/>
  <pageSetup horizontalDpi="600" verticalDpi="600" orientation="landscape" paperSize="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I136"/>
  <sheetViews>
    <sheetView zoomScale="120" zoomScaleNormal="120" zoomScalePageLayoutView="0" workbookViewId="0" topLeftCell="A1">
      <selection activeCell="B11" sqref="B11"/>
    </sheetView>
  </sheetViews>
  <sheetFormatPr defaultColWidth="9.140625" defaultRowHeight="12.75"/>
  <cols>
    <col min="1" max="1" width="4.28125" style="64" customWidth="1"/>
    <col min="2" max="2" width="45.57421875" style="5" customWidth="1"/>
    <col min="3" max="3" width="10.28125" style="4" customWidth="1"/>
    <col min="4" max="4" width="9.421875" style="4" customWidth="1"/>
    <col min="5" max="5" width="9.28125" style="4" customWidth="1"/>
    <col min="6" max="6" width="7.7109375" style="4" customWidth="1"/>
    <col min="7" max="7" width="11.421875" style="7" customWidth="1"/>
    <col min="8" max="16384" width="9.140625" style="4" customWidth="1"/>
  </cols>
  <sheetData>
    <row r="1" spans="1:7" s="3" customFormat="1" ht="18.75">
      <c r="A1" s="212" t="s">
        <v>371</v>
      </c>
      <c r="B1" s="212"/>
      <c r="C1" s="212"/>
      <c r="D1" s="212"/>
      <c r="E1" s="212"/>
      <c r="F1" s="212"/>
      <c r="G1" s="212"/>
    </row>
    <row r="2" spans="1:7" ht="18.75">
      <c r="A2" s="212" t="s">
        <v>327</v>
      </c>
      <c r="B2" s="212"/>
      <c r="C2" s="212"/>
      <c r="D2" s="212"/>
      <c r="E2" s="212"/>
      <c r="F2" s="212"/>
      <c r="G2" s="212"/>
    </row>
    <row r="3" spans="1:7" s="1" customFormat="1" ht="15.75">
      <c r="A3" s="64"/>
      <c r="B3" s="113"/>
      <c r="C3" s="119"/>
      <c r="D3" s="2"/>
      <c r="E3" s="2"/>
      <c r="F3" s="2"/>
      <c r="G3" s="7"/>
    </row>
    <row r="4" spans="3:7" ht="15">
      <c r="C4" s="6"/>
      <c r="D4" s="6"/>
      <c r="E4" s="6"/>
      <c r="F4" s="217" t="s">
        <v>187</v>
      </c>
      <c r="G4" s="217"/>
    </row>
    <row r="5" spans="1:7" s="10" customFormat="1" ht="14.25">
      <c r="A5" s="213" t="s">
        <v>0</v>
      </c>
      <c r="B5" s="203" t="s">
        <v>87</v>
      </c>
      <c r="C5" s="218" t="s">
        <v>191</v>
      </c>
      <c r="D5" s="203" t="s">
        <v>341</v>
      </c>
      <c r="E5" s="203"/>
      <c r="F5" s="203"/>
      <c r="G5" s="203" t="s">
        <v>370</v>
      </c>
    </row>
    <row r="6" spans="1:7" s="10" customFormat="1" ht="13.5" customHeight="1">
      <c r="A6" s="213"/>
      <c r="B6" s="203"/>
      <c r="C6" s="219"/>
      <c r="D6" s="203" t="s">
        <v>139</v>
      </c>
      <c r="E6" s="203" t="s">
        <v>140</v>
      </c>
      <c r="F6" s="203" t="s">
        <v>143</v>
      </c>
      <c r="G6" s="203"/>
    </row>
    <row r="7" spans="1:7" s="10" customFormat="1" ht="14.25">
      <c r="A7" s="213"/>
      <c r="B7" s="203"/>
      <c r="C7" s="220"/>
      <c r="D7" s="203"/>
      <c r="E7" s="203"/>
      <c r="F7" s="203"/>
      <c r="G7" s="203"/>
    </row>
    <row r="8" spans="1:7" ht="15">
      <c r="A8" s="65">
        <v>1</v>
      </c>
      <c r="B8" s="11">
        <v>2</v>
      </c>
      <c r="C8" s="11">
        <v>3</v>
      </c>
      <c r="D8" s="11">
        <v>4</v>
      </c>
      <c r="E8" s="11">
        <v>5</v>
      </c>
      <c r="F8" s="11">
        <v>6</v>
      </c>
      <c r="G8" s="11">
        <v>7</v>
      </c>
    </row>
    <row r="9" spans="1:9" s="17" customFormat="1" ht="14.25">
      <c r="A9" s="66"/>
      <c r="B9" s="13" t="s">
        <v>2</v>
      </c>
      <c r="C9" s="14">
        <f>C10+C15+C29+C36+C38+C41+C43+C45</f>
        <v>298421</v>
      </c>
      <c r="D9" s="14">
        <f>D10+D15+D29+D36+D38+D41+D43+D45</f>
        <v>250933</v>
      </c>
      <c r="E9" s="14">
        <f>E10+E15+E29+E36+E38+E41+E43+E45</f>
        <v>266748</v>
      </c>
      <c r="F9" s="15">
        <f>E9/C9*100</f>
        <v>89.3864707912647</v>
      </c>
      <c r="G9" s="196">
        <f>SUM(G11:G90)</f>
        <v>31743</v>
      </c>
      <c r="I9" s="16">
        <f>E9-158080</f>
        <v>108668</v>
      </c>
    </row>
    <row r="10" spans="1:7" s="22" customFormat="1" ht="16.5">
      <c r="A10" s="67" t="s">
        <v>13</v>
      </c>
      <c r="B10" s="18" t="s">
        <v>95</v>
      </c>
      <c r="C10" s="27">
        <f>SUM(C11:C14)</f>
        <v>32480</v>
      </c>
      <c r="D10" s="27">
        <f>SUM(D11:D14)</f>
        <v>28911</v>
      </c>
      <c r="E10" s="27">
        <f>SUM(E11:E14)</f>
        <v>31639</v>
      </c>
      <c r="F10" s="20"/>
      <c r="G10" s="21"/>
    </row>
    <row r="11" spans="1:9" s="38" customFormat="1" ht="30">
      <c r="A11" s="70" t="s">
        <v>329</v>
      </c>
      <c r="B11" s="35" t="s">
        <v>298</v>
      </c>
      <c r="C11" s="34">
        <v>9200</v>
      </c>
      <c r="D11" s="150">
        <f>'Vốn XDCB'!J16</f>
        <v>6469</v>
      </c>
      <c r="E11" s="150">
        <f>'Vốn XDCB'!K16</f>
        <v>9197</v>
      </c>
      <c r="F11" s="36"/>
      <c r="G11" s="37">
        <f>C11-E11</f>
        <v>3</v>
      </c>
      <c r="I11" s="61"/>
    </row>
    <row r="12" spans="1:7" s="42" customFormat="1" ht="30">
      <c r="A12" s="70" t="s">
        <v>58</v>
      </c>
      <c r="B12" s="35" t="s">
        <v>74</v>
      </c>
      <c r="C12" s="34">
        <v>6707</v>
      </c>
      <c r="D12" s="150">
        <f>'Vốn XDCB'!J18</f>
        <v>6707</v>
      </c>
      <c r="E12" s="150">
        <f>'Vốn XDCB'!K18</f>
        <v>6707</v>
      </c>
      <c r="F12" s="36"/>
      <c r="G12" s="37">
        <f>C12-E12</f>
        <v>0</v>
      </c>
    </row>
    <row r="13" spans="1:7" s="42" customFormat="1" ht="15">
      <c r="A13" s="70" t="s">
        <v>251</v>
      </c>
      <c r="B13" s="35" t="s">
        <v>297</v>
      </c>
      <c r="C13" s="34">
        <v>7280</v>
      </c>
      <c r="D13" s="150">
        <f>E13</f>
        <v>6442</v>
      </c>
      <c r="E13" s="150">
        <f>'Vốn XDCB'!N19</f>
        <v>6442</v>
      </c>
      <c r="F13" s="36"/>
      <c r="G13" s="37">
        <f>C13-E13</f>
        <v>838</v>
      </c>
    </row>
    <row r="14" spans="1:7" s="42" customFormat="1" ht="30">
      <c r="A14" s="70" t="s">
        <v>330</v>
      </c>
      <c r="B14" s="35" t="s">
        <v>194</v>
      </c>
      <c r="C14" s="34">
        <v>9293</v>
      </c>
      <c r="D14" s="150">
        <f>E14</f>
        <v>9293</v>
      </c>
      <c r="E14" s="150">
        <v>9293</v>
      </c>
      <c r="F14" s="36"/>
      <c r="G14" s="37">
        <f>C14-E14</f>
        <v>0</v>
      </c>
    </row>
    <row r="15" spans="1:7" s="22" customFormat="1" ht="16.5">
      <c r="A15" s="67" t="s">
        <v>14</v>
      </c>
      <c r="B15" s="18" t="s">
        <v>91</v>
      </c>
      <c r="C15" s="27">
        <f>C16+C24</f>
        <v>55381</v>
      </c>
      <c r="D15" s="27">
        <f>D16+D24</f>
        <v>41933</v>
      </c>
      <c r="E15" s="27">
        <f>E16+E24</f>
        <v>49145</v>
      </c>
      <c r="F15" s="20"/>
      <c r="G15" s="21"/>
    </row>
    <row r="16" spans="1:7" s="32" customFormat="1" ht="15">
      <c r="A16" s="69" t="s">
        <v>144</v>
      </c>
      <c r="B16" s="28" t="s">
        <v>92</v>
      </c>
      <c r="C16" s="29">
        <f>SUM(C17:C23)</f>
        <v>46153</v>
      </c>
      <c r="D16" s="29">
        <f>SUM(D17:D23)</f>
        <v>32734</v>
      </c>
      <c r="E16" s="29">
        <f>SUM(E17:E23)</f>
        <v>39946</v>
      </c>
      <c r="F16" s="30"/>
      <c r="G16" s="31"/>
    </row>
    <row r="17" spans="1:7" s="42" customFormat="1" ht="30">
      <c r="A17" s="68">
        <v>1</v>
      </c>
      <c r="B17" s="35" t="s">
        <v>67</v>
      </c>
      <c r="C17" s="34">
        <v>4604</v>
      </c>
      <c r="D17" s="150">
        <v>4284</v>
      </c>
      <c r="E17" s="150">
        <v>4335</v>
      </c>
      <c r="F17" s="36"/>
      <c r="G17" s="37">
        <f>C17-E17</f>
        <v>269</v>
      </c>
    </row>
    <row r="18" spans="1:7" s="42" customFormat="1" ht="15">
      <c r="A18" s="68">
        <v>2</v>
      </c>
      <c r="B18" s="35" t="s">
        <v>272</v>
      </c>
      <c r="C18" s="34">
        <v>48</v>
      </c>
      <c r="D18" s="150">
        <v>0</v>
      </c>
      <c r="E18" s="150"/>
      <c r="F18" s="36"/>
      <c r="G18" s="37">
        <f aca="true" t="shared" si="0" ref="G18:G81">C18-E18</f>
        <v>48</v>
      </c>
    </row>
    <row r="19" spans="1:7" ht="15">
      <c r="A19" s="68">
        <v>3</v>
      </c>
      <c r="B19" s="43" t="s">
        <v>192</v>
      </c>
      <c r="C19" s="24">
        <v>6000</v>
      </c>
      <c r="D19" s="149">
        <v>6000</v>
      </c>
      <c r="E19" s="149">
        <v>6000</v>
      </c>
      <c r="F19" s="25"/>
      <c r="G19" s="37">
        <f t="shared" si="0"/>
        <v>0</v>
      </c>
    </row>
    <row r="20" spans="1:7" ht="45">
      <c r="A20" s="68">
        <v>4</v>
      </c>
      <c r="B20" s="43" t="s">
        <v>193</v>
      </c>
      <c r="C20" s="24">
        <v>6000</v>
      </c>
      <c r="D20" s="24">
        <v>1218</v>
      </c>
      <c r="E20" s="24">
        <v>6000</v>
      </c>
      <c r="F20" s="25"/>
      <c r="G20" s="37">
        <f t="shared" si="0"/>
        <v>0</v>
      </c>
    </row>
    <row r="21" spans="1:7" s="117" customFormat="1" ht="30">
      <c r="A21" s="68">
        <v>5</v>
      </c>
      <c r="B21" s="118" t="s">
        <v>326</v>
      </c>
      <c r="C21" s="24">
        <v>7000</v>
      </c>
      <c r="D21" s="24">
        <v>288</v>
      </c>
      <c r="E21" s="24">
        <v>2667</v>
      </c>
      <c r="F21" s="25"/>
      <c r="G21" s="37">
        <f>C21-E21</f>
        <v>4333</v>
      </c>
    </row>
    <row r="22" spans="1:7" s="117" customFormat="1" ht="15">
      <c r="A22" s="68">
        <v>6</v>
      </c>
      <c r="B22" s="118" t="s">
        <v>363</v>
      </c>
      <c r="C22" s="24">
        <v>2000</v>
      </c>
      <c r="D22" s="24">
        <v>727</v>
      </c>
      <c r="E22" s="24">
        <v>727</v>
      </c>
      <c r="F22" s="25"/>
      <c r="G22" s="37">
        <f t="shared" si="0"/>
        <v>1273</v>
      </c>
    </row>
    <row r="23" spans="1:7" ht="15">
      <c r="A23" s="68">
        <v>7</v>
      </c>
      <c r="B23" s="43" t="s">
        <v>238</v>
      </c>
      <c r="C23" s="24">
        <v>20501</v>
      </c>
      <c r="D23" s="24">
        <v>20217</v>
      </c>
      <c r="E23" s="24">
        <v>20217</v>
      </c>
      <c r="F23" s="25"/>
      <c r="G23" s="37">
        <f t="shared" si="0"/>
        <v>284</v>
      </c>
    </row>
    <row r="24" spans="1:7" s="44" customFormat="1" ht="15">
      <c r="A24" s="71" t="s">
        <v>144</v>
      </c>
      <c r="B24" s="39" t="s">
        <v>132</v>
      </c>
      <c r="C24" s="29">
        <f>SUM(C25:C28)</f>
        <v>9228</v>
      </c>
      <c r="D24" s="29">
        <f>SUM(D25:D28)</f>
        <v>9199</v>
      </c>
      <c r="E24" s="29">
        <f>SUM(E25:E28)</f>
        <v>9199</v>
      </c>
      <c r="F24" s="30"/>
      <c r="G24" s="40"/>
    </row>
    <row r="25" spans="1:7" s="38" customFormat="1" ht="30">
      <c r="A25" s="70" t="s">
        <v>329</v>
      </c>
      <c r="B25" s="33" t="s">
        <v>75</v>
      </c>
      <c r="C25" s="34">
        <v>1313</v>
      </c>
      <c r="D25" s="34">
        <v>1313</v>
      </c>
      <c r="E25" s="34">
        <v>1313</v>
      </c>
      <c r="F25" s="36"/>
      <c r="G25" s="37">
        <f t="shared" si="0"/>
        <v>0</v>
      </c>
    </row>
    <row r="26" spans="1:7" s="38" customFormat="1" ht="30">
      <c r="A26" s="70" t="s">
        <v>58</v>
      </c>
      <c r="B26" s="33" t="s">
        <v>76</v>
      </c>
      <c r="C26" s="34">
        <v>2300</v>
      </c>
      <c r="D26" s="34">
        <v>2279</v>
      </c>
      <c r="E26" s="34">
        <v>2279</v>
      </c>
      <c r="F26" s="36"/>
      <c r="G26" s="37">
        <f t="shared" si="0"/>
        <v>21</v>
      </c>
    </row>
    <row r="27" spans="1:7" s="42" customFormat="1" ht="30">
      <c r="A27" s="70" t="s">
        <v>251</v>
      </c>
      <c r="B27" s="35" t="s">
        <v>77</v>
      </c>
      <c r="C27" s="34">
        <v>5590</v>
      </c>
      <c r="D27" s="34">
        <v>5582</v>
      </c>
      <c r="E27" s="34">
        <v>5582</v>
      </c>
      <c r="F27" s="36"/>
      <c r="G27" s="37">
        <f t="shared" si="0"/>
        <v>8</v>
      </c>
    </row>
    <row r="28" spans="1:7" s="42" customFormat="1" ht="30">
      <c r="A28" s="70" t="s">
        <v>330</v>
      </c>
      <c r="B28" s="35" t="s">
        <v>299</v>
      </c>
      <c r="C28" s="34">
        <v>25</v>
      </c>
      <c r="D28" s="34">
        <v>25</v>
      </c>
      <c r="E28" s="34">
        <v>25</v>
      </c>
      <c r="F28" s="36"/>
      <c r="G28" s="37">
        <f t="shared" si="0"/>
        <v>0</v>
      </c>
    </row>
    <row r="29" spans="1:7" s="22" customFormat="1" ht="16.5">
      <c r="A29" s="67" t="s">
        <v>15</v>
      </c>
      <c r="B29" s="18" t="s">
        <v>97</v>
      </c>
      <c r="C29" s="27">
        <f>C30+C33</f>
        <v>70178</v>
      </c>
      <c r="D29" s="27">
        <f>D30+D33</f>
        <v>58046</v>
      </c>
      <c r="E29" s="27">
        <f>E30+E33</f>
        <v>59875</v>
      </c>
      <c r="F29" s="20"/>
      <c r="G29" s="21"/>
    </row>
    <row r="30" spans="1:7" s="32" customFormat="1" ht="15">
      <c r="A30" s="69" t="s">
        <v>144</v>
      </c>
      <c r="B30" s="28" t="s">
        <v>93</v>
      </c>
      <c r="C30" s="29">
        <f>SUM(C31:C32)</f>
        <v>56000</v>
      </c>
      <c r="D30" s="29">
        <f>SUM(D31:D32)</f>
        <v>56000</v>
      </c>
      <c r="E30" s="29">
        <f>SUM(E31:E32)</f>
        <v>56000</v>
      </c>
      <c r="F30" s="30"/>
      <c r="G30" s="37">
        <f t="shared" si="0"/>
        <v>0</v>
      </c>
    </row>
    <row r="31" spans="1:7" s="38" customFormat="1" ht="15">
      <c r="A31" s="68">
        <v>1</v>
      </c>
      <c r="B31" s="35" t="s">
        <v>57</v>
      </c>
      <c r="C31" s="34">
        <v>40000</v>
      </c>
      <c r="D31" s="34">
        <v>40000</v>
      </c>
      <c r="E31" s="34">
        <v>40000</v>
      </c>
      <c r="F31" s="36"/>
      <c r="G31" s="37">
        <f t="shared" si="0"/>
        <v>0</v>
      </c>
    </row>
    <row r="32" spans="1:7" s="38" customFormat="1" ht="45">
      <c r="A32" s="68">
        <v>2</v>
      </c>
      <c r="B32" s="33" t="s">
        <v>59</v>
      </c>
      <c r="C32" s="34">
        <v>16000</v>
      </c>
      <c r="D32" s="34">
        <v>16000</v>
      </c>
      <c r="E32" s="34">
        <v>16000</v>
      </c>
      <c r="F32" s="36"/>
      <c r="G32" s="37">
        <f t="shared" si="0"/>
        <v>0</v>
      </c>
    </row>
    <row r="33" spans="1:7" s="46" customFormat="1" ht="15">
      <c r="A33" s="72" t="s">
        <v>144</v>
      </c>
      <c r="B33" s="39" t="s">
        <v>135</v>
      </c>
      <c r="C33" s="29">
        <f>SUM(C34:C35)</f>
        <v>14178</v>
      </c>
      <c r="D33" s="29">
        <f>SUM(D34:D35)</f>
        <v>2046</v>
      </c>
      <c r="E33" s="29">
        <f>SUM(E34:E35)</f>
        <v>3875</v>
      </c>
      <c r="F33" s="30"/>
      <c r="G33" s="40"/>
    </row>
    <row r="34" spans="1:7" s="38" customFormat="1" ht="30">
      <c r="A34" s="73">
        <v>1</v>
      </c>
      <c r="B34" s="35" t="s">
        <v>79</v>
      </c>
      <c r="C34" s="34">
        <v>10330</v>
      </c>
      <c r="D34" s="34">
        <v>953</v>
      </c>
      <c r="E34" s="34">
        <v>2434</v>
      </c>
      <c r="F34" s="36"/>
      <c r="G34" s="37">
        <f t="shared" si="0"/>
        <v>7896</v>
      </c>
    </row>
    <row r="35" spans="1:7" s="38" customFormat="1" ht="30">
      <c r="A35" s="73">
        <v>2</v>
      </c>
      <c r="B35" s="35" t="s">
        <v>80</v>
      </c>
      <c r="C35" s="34">
        <v>3848</v>
      </c>
      <c r="D35" s="34">
        <v>1093</v>
      </c>
      <c r="E35" s="34">
        <v>1441</v>
      </c>
      <c r="F35" s="36"/>
      <c r="G35" s="37">
        <f t="shared" si="0"/>
        <v>2407</v>
      </c>
    </row>
    <row r="36" spans="1:7" s="47" customFormat="1" ht="16.5">
      <c r="A36" s="67" t="s">
        <v>16</v>
      </c>
      <c r="B36" s="18" t="s">
        <v>98</v>
      </c>
      <c r="C36" s="27">
        <f>C37</f>
        <v>6200</v>
      </c>
      <c r="D36" s="27">
        <f>D37</f>
        <v>6200</v>
      </c>
      <c r="E36" s="27">
        <f>E37</f>
        <v>6200</v>
      </c>
      <c r="F36" s="20"/>
      <c r="G36" s="21"/>
    </row>
    <row r="37" spans="1:7" ht="15">
      <c r="A37" s="68"/>
      <c r="B37" s="23" t="s">
        <v>134</v>
      </c>
      <c r="C37" s="24">
        <v>6200</v>
      </c>
      <c r="D37" s="24">
        <v>6200</v>
      </c>
      <c r="E37" s="24">
        <v>6200</v>
      </c>
      <c r="F37" s="25"/>
      <c r="G37" s="37">
        <f t="shared" si="0"/>
        <v>0</v>
      </c>
    </row>
    <row r="38" spans="1:7" s="47" customFormat="1" ht="16.5">
      <c r="A38" s="67" t="s">
        <v>17</v>
      </c>
      <c r="B38" s="18" t="s">
        <v>102</v>
      </c>
      <c r="C38" s="27">
        <f>SUM(C39:C40)</f>
        <v>10524</v>
      </c>
      <c r="D38" s="27">
        <f>SUM(D39:D40)</f>
        <v>10324</v>
      </c>
      <c r="E38" s="27">
        <f>SUM(E39:E40)</f>
        <v>10324</v>
      </c>
      <c r="F38" s="20"/>
      <c r="G38" s="21"/>
    </row>
    <row r="39" spans="1:7" s="38" customFormat="1" ht="45">
      <c r="A39" s="68">
        <v>1</v>
      </c>
      <c r="B39" s="33" t="s">
        <v>78</v>
      </c>
      <c r="C39" s="34">
        <v>5524</v>
      </c>
      <c r="D39" s="34">
        <v>5324</v>
      </c>
      <c r="E39" s="34">
        <v>5324</v>
      </c>
      <c r="F39" s="36"/>
      <c r="G39" s="37">
        <f t="shared" si="0"/>
        <v>200</v>
      </c>
    </row>
    <row r="40" spans="1:7" ht="30">
      <c r="A40" s="68">
        <v>2</v>
      </c>
      <c r="B40" s="23" t="s">
        <v>130</v>
      </c>
      <c r="C40" s="24">
        <v>5000</v>
      </c>
      <c r="D40" s="24">
        <v>5000</v>
      </c>
      <c r="E40" s="24">
        <v>5000</v>
      </c>
      <c r="F40" s="25"/>
      <c r="G40" s="37">
        <f t="shared" si="0"/>
        <v>0</v>
      </c>
    </row>
    <row r="41" spans="1:7" s="22" customFormat="1" ht="15">
      <c r="A41" s="67" t="s">
        <v>18</v>
      </c>
      <c r="B41" s="51" t="s">
        <v>105</v>
      </c>
      <c r="C41" s="19">
        <f>SUM(C42:C42)</f>
        <v>14000</v>
      </c>
      <c r="D41" s="19">
        <f>SUM(D42:D42)</f>
        <v>14000</v>
      </c>
      <c r="E41" s="19">
        <f>SUM(E42:E42)</f>
        <v>14000</v>
      </c>
      <c r="F41" s="20"/>
      <c r="G41" s="21"/>
    </row>
    <row r="42" spans="1:7" s="42" customFormat="1" ht="45">
      <c r="A42" s="68">
        <v>1</v>
      </c>
      <c r="B42" s="52" t="s">
        <v>66</v>
      </c>
      <c r="C42" s="34">
        <v>14000</v>
      </c>
      <c r="D42" s="34">
        <v>14000</v>
      </c>
      <c r="E42" s="34">
        <v>14000</v>
      </c>
      <c r="F42" s="36"/>
      <c r="G42" s="37">
        <f t="shared" si="0"/>
        <v>0</v>
      </c>
    </row>
    <row r="43" spans="1:7" s="42" customFormat="1" ht="15">
      <c r="A43" s="120" t="s">
        <v>42</v>
      </c>
      <c r="B43" s="121" t="s">
        <v>328</v>
      </c>
      <c r="C43" s="122">
        <f>C44</f>
        <v>70</v>
      </c>
      <c r="D43" s="122">
        <f>D44</f>
        <v>0</v>
      </c>
      <c r="E43" s="122">
        <f>E44</f>
        <v>0</v>
      </c>
      <c r="F43" s="123"/>
      <c r="G43" s="37">
        <f t="shared" si="0"/>
        <v>70</v>
      </c>
    </row>
    <row r="44" spans="1:7" ht="15">
      <c r="A44" s="68"/>
      <c r="B44" s="23" t="s">
        <v>302</v>
      </c>
      <c r="C44" s="24">
        <v>70</v>
      </c>
      <c r="D44" s="24">
        <v>0</v>
      </c>
      <c r="E44" s="24">
        <v>0</v>
      </c>
      <c r="F44" s="25"/>
      <c r="G44" s="37">
        <f t="shared" si="0"/>
        <v>70</v>
      </c>
    </row>
    <row r="45" spans="1:7" s="22" customFormat="1" ht="15">
      <c r="A45" s="67" t="s">
        <v>43</v>
      </c>
      <c r="B45" s="18" t="s">
        <v>109</v>
      </c>
      <c r="C45" s="19">
        <f>SUM(C46:C90)</f>
        <v>109588</v>
      </c>
      <c r="D45" s="19">
        <f>SUM(D46:D90)</f>
        <v>91519</v>
      </c>
      <c r="E45" s="19">
        <f>SUM(E46:E90)</f>
        <v>95565</v>
      </c>
      <c r="F45" s="20"/>
      <c r="G45" s="21"/>
    </row>
    <row r="46" spans="1:7" s="32" customFormat="1" ht="30">
      <c r="A46" s="69" t="s">
        <v>144</v>
      </c>
      <c r="B46" s="28" t="s">
        <v>111</v>
      </c>
      <c r="C46" s="29"/>
      <c r="D46" s="29"/>
      <c r="E46" s="29"/>
      <c r="F46" s="30"/>
      <c r="G46" s="37"/>
    </row>
    <row r="47" spans="1:7" ht="15">
      <c r="A47" s="68">
        <v>1</v>
      </c>
      <c r="B47" s="53" t="s">
        <v>334</v>
      </c>
      <c r="C47" s="24">
        <v>318</v>
      </c>
      <c r="D47" s="24">
        <v>0</v>
      </c>
      <c r="E47" s="24">
        <v>0</v>
      </c>
      <c r="F47" s="25"/>
      <c r="G47" s="37">
        <f t="shared" si="0"/>
        <v>318</v>
      </c>
    </row>
    <row r="48" spans="1:7" ht="15">
      <c r="A48" s="68">
        <v>2</v>
      </c>
      <c r="B48" s="23" t="s">
        <v>300</v>
      </c>
      <c r="C48" s="24">
        <v>100</v>
      </c>
      <c r="D48" s="24"/>
      <c r="E48" s="24"/>
      <c r="F48" s="25"/>
      <c r="G48" s="37">
        <f t="shared" si="0"/>
        <v>100</v>
      </c>
    </row>
    <row r="49" spans="1:7" s="32" customFormat="1" ht="15">
      <c r="A49" s="69" t="s">
        <v>144</v>
      </c>
      <c r="B49" s="28" t="s">
        <v>112</v>
      </c>
      <c r="C49" s="29"/>
      <c r="D49" s="29"/>
      <c r="E49" s="29"/>
      <c r="F49" s="30"/>
      <c r="G49" s="37">
        <f t="shared" si="0"/>
        <v>0</v>
      </c>
    </row>
    <row r="50" spans="1:7" ht="15">
      <c r="A50" s="68">
        <v>1</v>
      </c>
      <c r="B50" s="23" t="s">
        <v>137</v>
      </c>
      <c r="C50" s="24"/>
      <c r="D50" s="24"/>
      <c r="E50" s="24"/>
      <c r="F50" s="25"/>
      <c r="G50" s="37">
        <f t="shared" si="0"/>
        <v>0</v>
      </c>
    </row>
    <row r="51" spans="1:7" s="42" customFormat="1" ht="30">
      <c r="A51" s="70" t="s">
        <v>58</v>
      </c>
      <c r="B51" s="53" t="s">
        <v>65</v>
      </c>
      <c r="C51" s="34">
        <v>1750</v>
      </c>
      <c r="D51" s="34">
        <v>1718</v>
      </c>
      <c r="E51" s="34">
        <v>1718</v>
      </c>
      <c r="F51" s="36"/>
      <c r="G51" s="37">
        <f t="shared" si="0"/>
        <v>32</v>
      </c>
    </row>
    <row r="52" spans="1:7" s="32" customFormat="1" ht="15">
      <c r="A52" s="69" t="s">
        <v>144</v>
      </c>
      <c r="B52" s="28" t="s">
        <v>113</v>
      </c>
      <c r="C52" s="29"/>
      <c r="D52" s="29"/>
      <c r="E52" s="29"/>
      <c r="F52" s="30"/>
      <c r="G52" s="37">
        <f t="shared" si="0"/>
        <v>0</v>
      </c>
    </row>
    <row r="53" spans="1:7" s="54" customFormat="1" ht="45">
      <c r="A53" s="68">
        <v>1</v>
      </c>
      <c r="B53" s="35" t="s">
        <v>68</v>
      </c>
      <c r="C53" s="34">
        <v>2000</v>
      </c>
      <c r="D53" s="34">
        <v>1801</v>
      </c>
      <c r="E53" s="34">
        <v>1878</v>
      </c>
      <c r="F53" s="36"/>
      <c r="G53" s="37">
        <f t="shared" si="0"/>
        <v>122</v>
      </c>
    </row>
    <row r="54" spans="1:7" s="54" customFormat="1" ht="15">
      <c r="A54" s="68">
        <v>3</v>
      </c>
      <c r="B54" s="35" t="s">
        <v>364</v>
      </c>
      <c r="C54" s="34"/>
      <c r="D54" s="34"/>
      <c r="E54" s="34"/>
      <c r="F54" s="36"/>
      <c r="G54" s="37">
        <f t="shared" si="0"/>
        <v>0</v>
      </c>
    </row>
    <row r="55" spans="1:7" s="54" customFormat="1" ht="30">
      <c r="A55" s="68"/>
      <c r="B55" s="154" t="s">
        <v>353</v>
      </c>
      <c r="C55" s="34">
        <v>1500</v>
      </c>
      <c r="D55" s="34"/>
      <c r="E55" s="34"/>
      <c r="F55" s="36"/>
      <c r="G55" s="37">
        <f t="shared" si="0"/>
        <v>1500</v>
      </c>
    </row>
    <row r="56" spans="1:7" s="54" customFormat="1" ht="15">
      <c r="A56" s="68"/>
      <c r="B56" s="154" t="s">
        <v>354</v>
      </c>
      <c r="C56" s="34">
        <v>500</v>
      </c>
      <c r="D56" s="34"/>
      <c r="E56" s="34"/>
      <c r="F56" s="36"/>
      <c r="G56" s="37">
        <f t="shared" si="0"/>
        <v>500</v>
      </c>
    </row>
    <row r="57" spans="1:7" ht="15">
      <c r="A57" s="68">
        <v>2</v>
      </c>
      <c r="B57" s="53" t="s">
        <v>301</v>
      </c>
      <c r="C57" s="24">
        <v>147</v>
      </c>
      <c r="D57" s="24">
        <v>29</v>
      </c>
      <c r="E57" s="24">
        <v>29</v>
      </c>
      <c r="F57" s="25"/>
      <c r="G57" s="37">
        <f t="shared" si="0"/>
        <v>118</v>
      </c>
    </row>
    <row r="58" spans="1:7" s="32" customFormat="1" ht="15">
      <c r="A58" s="69" t="s">
        <v>144</v>
      </c>
      <c r="B58" s="28" t="s">
        <v>114</v>
      </c>
      <c r="C58" s="29"/>
      <c r="D58" s="29"/>
      <c r="E58" s="29"/>
      <c r="F58" s="30"/>
      <c r="G58" s="37">
        <f t="shared" si="0"/>
        <v>0</v>
      </c>
    </row>
    <row r="59" spans="1:7" ht="15">
      <c r="A59" s="68">
        <v>1</v>
      </c>
      <c r="B59" s="53" t="s">
        <v>301</v>
      </c>
      <c r="C59" s="24">
        <v>303</v>
      </c>
      <c r="D59" s="24">
        <v>0</v>
      </c>
      <c r="E59" s="24">
        <v>0</v>
      </c>
      <c r="F59" s="25"/>
      <c r="G59" s="37">
        <f t="shared" si="0"/>
        <v>303</v>
      </c>
    </row>
    <row r="60" spans="1:7" ht="15">
      <c r="A60" s="68">
        <v>2</v>
      </c>
      <c r="B60" s="53" t="s">
        <v>300</v>
      </c>
      <c r="C60" s="24">
        <v>150</v>
      </c>
      <c r="D60" s="24"/>
      <c r="E60" s="24"/>
      <c r="F60" s="25"/>
      <c r="G60" s="37">
        <f t="shared" si="0"/>
        <v>150</v>
      </c>
    </row>
    <row r="61" spans="1:7" s="32" customFormat="1" ht="15">
      <c r="A61" s="69" t="s">
        <v>144</v>
      </c>
      <c r="B61" s="28" t="s">
        <v>321</v>
      </c>
      <c r="C61" s="29"/>
      <c r="D61" s="29"/>
      <c r="E61" s="29"/>
      <c r="F61" s="30"/>
      <c r="G61" s="37">
        <f t="shared" si="0"/>
        <v>0</v>
      </c>
    </row>
    <row r="62" spans="1:7" s="42" customFormat="1" ht="30">
      <c r="A62" s="70" t="s">
        <v>329</v>
      </c>
      <c r="B62" s="33" t="s">
        <v>61</v>
      </c>
      <c r="C62" s="34">
        <v>8000</v>
      </c>
      <c r="D62" s="34">
        <v>5498</v>
      </c>
      <c r="E62" s="34">
        <v>7985</v>
      </c>
      <c r="F62" s="36"/>
      <c r="G62" s="37">
        <f t="shared" si="0"/>
        <v>15</v>
      </c>
    </row>
    <row r="63" spans="1:7" s="38" customFormat="1" ht="15">
      <c r="A63" s="68">
        <v>2</v>
      </c>
      <c r="B63" s="35" t="s">
        <v>88</v>
      </c>
      <c r="C63" s="34">
        <v>9000</v>
      </c>
      <c r="D63" s="34">
        <v>9000</v>
      </c>
      <c r="E63" s="34">
        <v>9000</v>
      </c>
      <c r="F63" s="36"/>
      <c r="G63" s="37">
        <f t="shared" si="0"/>
        <v>0</v>
      </c>
    </row>
    <row r="64" spans="1:7" s="42" customFormat="1" ht="15">
      <c r="A64" s="70" t="s">
        <v>58</v>
      </c>
      <c r="B64" s="35" t="s">
        <v>62</v>
      </c>
      <c r="C64" s="34">
        <v>9000</v>
      </c>
      <c r="D64" s="34">
        <v>8000</v>
      </c>
      <c r="E64" s="34">
        <v>9000</v>
      </c>
      <c r="F64" s="36"/>
      <c r="G64" s="37">
        <f t="shared" si="0"/>
        <v>0</v>
      </c>
    </row>
    <row r="65" spans="1:7" ht="30">
      <c r="A65" s="68">
        <v>3</v>
      </c>
      <c r="B65" s="35" t="s">
        <v>129</v>
      </c>
      <c r="C65" s="24">
        <v>20000</v>
      </c>
      <c r="D65" s="24">
        <v>20000</v>
      </c>
      <c r="E65" s="24">
        <v>20000</v>
      </c>
      <c r="F65" s="25"/>
      <c r="G65" s="37">
        <f t="shared" si="0"/>
        <v>0</v>
      </c>
    </row>
    <row r="66" spans="1:7" ht="30">
      <c r="A66" s="70" t="s">
        <v>251</v>
      </c>
      <c r="B66" s="35" t="s">
        <v>128</v>
      </c>
      <c r="C66" s="24">
        <v>5000</v>
      </c>
      <c r="D66" s="24">
        <v>5000</v>
      </c>
      <c r="E66" s="24">
        <v>5000</v>
      </c>
      <c r="F66" s="25"/>
      <c r="G66" s="37">
        <f t="shared" si="0"/>
        <v>0</v>
      </c>
    </row>
    <row r="67" spans="1:7" s="42" customFormat="1" ht="30">
      <c r="A67" s="68">
        <v>4</v>
      </c>
      <c r="B67" s="53" t="s">
        <v>64</v>
      </c>
      <c r="C67" s="34">
        <v>1927</v>
      </c>
      <c r="D67" s="34">
        <v>127</v>
      </c>
      <c r="E67" s="34">
        <v>609</v>
      </c>
      <c r="F67" s="36"/>
      <c r="G67" s="37">
        <f t="shared" si="0"/>
        <v>1318</v>
      </c>
    </row>
    <row r="68" spans="1:7" s="42" customFormat="1" ht="15">
      <c r="A68" s="70" t="s">
        <v>330</v>
      </c>
      <c r="B68" s="53" t="s">
        <v>301</v>
      </c>
      <c r="C68" s="34">
        <v>895</v>
      </c>
      <c r="D68" s="34">
        <v>0</v>
      </c>
      <c r="E68" s="34">
        <v>0</v>
      </c>
      <c r="F68" s="36"/>
      <c r="G68" s="37">
        <f t="shared" si="0"/>
        <v>895</v>
      </c>
    </row>
    <row r="69" spans="1:7" s="32" customFormat="1" ht="15">
      <c r="A69" s="69" t="s">
        <v>144</v>
      </c>
      <c r="B69" s="28" t="s">
        <v>116</v>
      </c>
      <c r="C69" s="29"/>
      <c r="D69" s="29"/>
      <c r="E69" s="29"/>
      <c r="F69" s="30"/>
      <c r="G69" s="37">
        <f t="shared" si="0"/>
        <v>0</v>
      </c>
    </row>
    <row r="70" spans="1:7" s="54" customFormat="1" ht="45">
      <c r="A70" s="68">
        <v>1</v>
      </c>
      <c r="B70" s="35" t="s">
        <v>69</v>
      </c>
      <c r="C70" s="34">
        <v>3000</v>
      </c>
      <c r="D70" s="34">
        <v>3000</v>
      </c>
      <c r="E70" s="34">
        <v>3000</v>
      </c>
      <c r="F70" s="36"/>
      <c r="G70" s="37">
        <f t="shared" si="0"/>
        <v>0</v>
      </c>
    </row>
    <row r="71" spans="1:7" s="54" customFormat="1" ht="30">
      <c r="A71" s="68">
        <v>2</v>
      </c>
      <c r="B71" s="35" t="s">
        <v>365</v>
      </c>
      <c r="C71" s="34">
        <v>1200</v>
      </c>
      <c r="D71" s="34">
        <v>0</v>
      </c>
      <c r="E71" s="34">
        <v>0</v>
      </c>
      <c r="F71" s="36"/>
      <c r="G71" s="37">
        <f t="shared" si="0"/>
        <v>1200</v>
      </c>
    </row>
    <row r="72" spans="1:7" s="54" customFormat="1" ht="15">
      <c r="A72" s="68">
        <v>3</v>
      </c>
      <c r="B72" s="35" t="s">
        <v>136</v>
      </c>
      <c r="C72" s="34">
        <v>3529</v>
      </c>
      <c r="D72" s="34">
        <v>3390</v>
      </c>
      <c r="E72" s="34">
        <v>3390</v>
      </c>
      <c r="F72" s="36"/>
      <c r="G72" s="37">
        <f t="shared" si="0"/>
        <v>139</v>
      </c>
    </row>
    <row r="73" spans="1:7" ht="15">
      <c r="A73" s="68">
        <v>4</v>
      </c>
      <c r="B73" s="23" t="s">
        <v>300</v>
      </c>
      <c r="C73" s="24">
        <v>552</v>
      </c>
      <c r="D73" s="24"/>
      <c r="E73" s="24"/>
      <c r="F73" s="25"/>
      <c r="G73" s="37">
        <f t="shared" si="0"/>
        <v>552</v>
      </c>
    </row>
    <row r="74" spans="1:9" s="32" customFormat="1" ht="15">
      <c r="A74" s="69" t="s">
        <v>144</v>
      </c>
      <c r="B74" s="28" t="s">
        <v>117</v>
      </c>
      <c r="C74" s="29"/>
      <c r="D74" s="29"/>
      <c r="E74" s="29"/>
      <c r="F74" s="30"/>
      <c r="G74" s="37">
        <f t="shared" si="0"/>
        <v>0</v>
      </c>
      <c r="I74" s="100">
        <f>E72+E76+E84</f>
        <v>7445</v>
      </c>
    </row>
    <row r="75" spans="1:7" ht="15">
      <c r="A75" s="68">
        <v>1</v>
      </c>
      <c r="B75" s="23" t="s">
        <v>296</v>
      </c>
      <c r="C75" s="24">
        <v>451</v>
      </c>
      <c r="D75" s="24">
        <v>306</v>
      </c>
      <c r="E75" s="24">
        <v>306</v>
      </c>
      <c r="F75" s="25"/>
      <c r="G75" s="37">
        <f t="shared" si="0"/>
        <v>145</v>
      </c>
    </row>
    <row r="76" spans="1:7" ht="15">
      <c r="A76" s="68">
        <v>2</v>
      </c>
      <c r="B76" s="23" t="s">
        <v>136</v>
      </c>
      <c r="C76" s="24">
        <v>3110</v>
      </c>
      <c r="D76" s="24">
        <v>3055</v>
      </c>
      <c r="E76" s="24">
        <v>3055</v>
      </c>
      <c r="F76" s="25"/>
      <c r="G76" s="37">
        <f t="shared" si="0"/>
        <v>55</v>
      </c>
    </row>
    <row r="77" spans="1:7" ht="15">
      <c r="A77" s="68">
        <v>3</v>
      </c>
      <c r="B77" s="23" t="s">
        <v>300</v>
      </c>
      <c r="C77" s="24">
        <v>133</v>
      </c>
      <c r="D77" s="24"/>
      <c r="E77" s="24"/>
      <c r="F77" s="25"/>
      <c r="G77" s="37">
        <f t="shared" si="0"/>
        <v>133</v>
      </c>
    </row>
    <row r="78" spans="1:7" s="32" customFormat="1" ht="15">
      <c r="A78" s="69" t="s">
        <v>144</v>
      </c>
      <c r="B78" s="28" t="s">
        <v>118</v>
      </c>
      <c r="C78" s="29"/>
      <c r="D78" s="29"/>
      <c r="E78" s="29"/>
      <c r="F78" s="30"/>
      <c r="G78" s="37">
        <f t="shared" si="0"/>
        <v>0</v>
      </c>
    </row>
    <row r="79" spans="1:7" s="55" customFormat="1" ht="15">
      <c r="A79" s="70" t="s">
        <v>329</v>
      </c>
      <c r="B79" s="35" t="s">
        <v>89</v>
      </c>
      <c r="C79" s="34">
        <v>8000</v>
      </c>
      <c r="D79" s="34">
        <v>8000</v>
      </c>
      <c r="E79" s="34">
        <v>8000</v>
      </c>
      <c r="F79" s="36"/>
      <c r="G79" s="37">
        <f t="shared" si="0"/>
        <v>0</v>
      </c>
    </row>
    <row r="80" spans="1:7" s="44" customFormat="1" ht="15">
      <c r="A80" s="68">
        <v>2</v>
      </c>
      <c r="B80" s="33" t="s">
        <v>60</v>
      </c>
      <c r="C80" s="34">
        <v>10682</v>
      </c>
      <c r="D80" s="34">
        <v>10682</v>
      </c>
      <c r="E80" s="34">
        <v>10682</v>
      </c>
      <c r="F80" s="36"/>
      <c r="G80" s="37">
        <f t="shared" si="0"/>
        <v>0</v>
      </c>
    </row>
    <row r="81" spans="1:7" s="54" customFormat="1" ht="15">
      <c r="A81" s="70" t="s">
        <v>58</v>
      </c>
      <c r="B81" s="35" t="s">
        <v>63</v>
      </c>
      <c r="C81" s="34">
        <v>5000</v>
      </c>
      <c r="D81" s="34">
        <v>5000</v>
      </c>
      <c r="E81" s="34">
        <v>5000</v>
      </c>
      <c r="F81" s="36"/>
      <c r="G81" s="37">
        <f t="shared" si="0"/>
        <v>0</v>
      </c>
    </row>
    <row r="82" spans="1:7" s="42" customFormat="1" ht="45">
      <c r="A82" s="68">
        <v>3</v>
      </c>
      <c r="B82" s="35" t="s">
        <v>70</v>
      </c>
      <c r="C82" s="34">
        <v>670</v>
      </c>
      <c r="D82" s="34">
        <v>599</v>
      </c>
      <c r="E82" s="34">
        <v>599</v>
      </c>
      <c r="F82" s="36"/>
      <c r="G82" s="37">
        <f aca="true" t="shared" si="1" ref="G82:G90">C82-E82</f>
        <v>71</v>
      </c>
    </row>
    <row r="83" spans="1:7" s="42" customFormat="1" ht="30">
      <c r="A83" s="70" t="s">
        <v>251</v>
      </c>
      <c r="B83" s="33" t="s">
        <v>72</v>
      </c>
      <c r="C83" s="34">
        <v>6183</v>
      </c>
      <c r="D83" s="34">
        <v>3655</v>
      </c>
      <c r="E83" s="34">
        <v>3655</v>
      </c>
      <c r="F83" s="36"/>
      <c r="G83" s="37">
        <f t="shared" si="1"/>
        <v>2528</v>
      </c>
    </row>
    <row r="84" spans="1:7" s="42" customFormat="1" ht="15">
      <c r="A84" s="68">
        <v>4</v>
      </c>
      <c r="B84" s="23" t="s">
        <v>136</v>
      </c>
      <c r="C84" s="34">
        <v>1000</v>
      </c>
      <c r="D84" s="34">
        <v>1000</v>
      </c>
      <c r="E84" s="34">
        <v>1000</v>
      </c>
      <c r="F84" s="36"/>
      <c r="G84" s="37">
        <f t="shared" si="1"/>
        <v>0</v>
      </c>
    </row>
    <row r="85" spans="1:7" ht="15">
      <c r="A85" s="70" t="s">
        <v>330</v>
      </c>
      <c r="B85" s="53" t="s">
        <v>301</v>
      </c>
      <c r="C85" s="24">
        <v>1000</v>
      </c>
      <c r="D85" s="24">
        <v>0</v>
      </c>
      <c r="E85" s="24">
        <v>0</v>
      </c>
      <c r="F85" s="25"/>
      <c r="G85" s="37">
        <f t="shared" si="1"/>
        <v>1000</v>
      </c>
    </row>
    <row r="86" spans="1:7" s="32" customFormat="1" ht="15">
      <c r="A86" s="69" t="s">
        <v>144</v>
      </c>
      <c r="B86" s="28" t="s">
        <v>119</v>
      </c>
      <c r="C86" s="29"/>
      <c r="D86" s="29"/>
      <c r="E86" s="29"/>
      <c r="F86" s="30"/>
      <c r="G86" s="37">
        <f t="shared" si="1"/>
        <v>0</v>
      </c>
    </row>
    <row r="87" spans="1:7" ht="15">
      <c r="A87" s="68">
        <v>1</v>
      </c>
      <c r="B87" s="23" t="s">
        <v>133</v>
      </c>
      <c r="C87" s="24">
        <v>240</v>
      </c>
      <c r="D87" s="24">
        <f>240</f>
        <v>240</v>
      </c>
      <c r="E87" s="24">
        <f>240</f>
        <v>240</v>
      </c>
      <c r="F87" s="25"/>
      <c r="G87" s="37">
        <f t="shared" si="1"/>
        <v>0</v>
      </c>
    </row>
    <row r="88" spans="1:7" s="42" customFormat="1" ht="45">
      <c r="A88" s="68">
        <v>2</v>
      </c>
      <c r="B88" s="35" t="s">
        <v>71</v>
      </c>
      <c r="C88" s="34">
        <v>770</v>
      </c>
      <c r="D88" s="34">
        <v>770</v>
      </c>
      <c r="E88" s="34">
        <v>770</v>
      </c>
      <c r="F88" s="36"/>
      <c r="G88" s="37">
        <f t="shared" si="1"/>
        <v>0</v>
      </c>
    </row>
    <row r="89" spans="1:7" s="42" customFormat="1" ht="30">
      <c r="A89" s="68">
        <v>3</v>
      </c>
      <c r="B89" s="33" t="s">
        <v>73</v>
      </c>
      <c r="C89" s="34">
        <v>1500</v>
      </c>
      <c r="D89" s="34">
        <v>649</v>
      </c>
      <c r="E89" s="34">
        <v>649</v>
      </c>
      <c r="F89" s="36"/>
      <c r="G89" s="37">
        <f t="shared" si="1"/>
        <v>851</v>
      </c>
    </row>
    <row r="90" spans="1:7" ht="15">
      <c r="A90" s="68">
        <v>4</v>
      </c>
      <c r="B90" s="53" t="s">
        <v>301</v>
      </c>
      <c r="C90" s="24">
        <v>1978</v>
      </c>
      <c r="D90" s="24">
        <v>0</v>
      </c>
      <c r="E90" s="24">
        <v>0</v>
      </c>
      <c r="F90" s="25"/>
      <c r="G90" s="37">
        <f t="shared" si="1"/>
        <v>1978</v>
      </c>
    </row>
    <row r="91" spans="1:7" ht="31.5" customHeight="1">
      <c r="A91" s="204"/>
      <c r="B91" s="205"/>
      <c r="C91" s="205"/>
      <c r="D91" s="205"/>
      <c r="E91" s="205"/>
      <c r="F91" s="205"/>
      <c r="G91" s="205"/>
    </row>
    <row r="92" spans="1:7" ht="15">
      <c r="A92" s="93"/>
      <c r="B92" s="94"/>
      <c r="C92" s="95"/>
      <c r="D92" s="95"/>
      <c r="E92" s="95"/>
      <c r="F92" s="96"/>
      <c r="G92" s="97"/>
    </row>
    <row r="93" spans="1:7" ht="15">
      <c r="A93" s="75" t="s">
        <v>144</v>
      </c>
      <c r="B93" s="59"/>
      <c r="C93" s="54"/>
      <c r="D93" s="57"/>
      <c r="E93" s="57"/>
      <c r="F93" s="57"/>
      <c r="G93" s="58"/>
    </row>
    <row r="94" spans="1:7" s="42" customFormat="1" ht="15">
      <c r="A94" s="76"/>
      <c r="B94" s="60"/>
      <c r="C94" s="61"/>
      <c r="D94" s="211" t="s">
        <v>189</v>
      </c>
      <c r="E94" s="211"/>
      <c r="F94" s="211"/>
      <c r="G94" s="211"/>
    </row>
    <row r="95" spans="1:7" s="38" customFormat="1" ht="15">
      <c r="A95" s="76"/>
      <c r="B95" s="60"/>
      <c r="C95" s="61"/>
      <c r="D95" s="61"/>
      <c r="E95" s="61"/>
      <c r="F95" s="61"/>
      <c r="G95" s="62"/>
    </row>
    <row r="96" spans="1:7" s="38" customFormat="1" ht="15">
      <c r="A96" s="76"/>
      <c r="B96" s="60"/>
      <c r="C96" s="61"/>
      <c r="D96" s="61"/>
      <c r="E96" s="61"/>
      <c r="F96" s="61"/>
      <c r="G96" s="62"/>
    </row>
    <row r="97" spans="1:7" s="38" customFormat="1" ht="15">
      <c r="A97" s="64"/>
      <c r="B97" s="5"/>
      <c r="C97" s="57"/>
      <c r="D97" s="61"/>
      <c r="E97" s="61"/>
      <c r="F97" s="61"/>
      <c r="G97" s="62"/>
    </row>
    <row r="98" spans="1:7" s="38" customFormat="1" ht="15">
      <c r="A98" s="64"/>
      <c r="B98" s="5"/>
      <c r="C98" s="57"/>
      <c r="D98" s="61"/>
      <c r="E98" s="61"/>
      <c r="F98" s="61"/>
      <c r="G98" s="62"/>
    </row>
    <row r="99" spans="2:7" ht="15">
      <c r="B99" s="91"/>
      <c r="C99" s="57"/>
      <c r="D99" s="57"/>
      <c r="E99" s="57"/>
      <c r="F99" s="57"/>
      <c r="G99" s="58"/>
    </row>
    <row r="100" spans="1:7" s="38" customFormat="1" ht="15">
      <c r="A100" s="64"/>
      <c r="B100" s="5"/>
      <c r="C100" s="57"/>
      <c r="D100" s="61"/>
      <c r="E100" s="61"/>
      <c r="F100" s="61"/>
      <c r="G100" s="62"/>
    </row>
    <row r="101" spans="1:7" ht="15.75">
      <c r="A101" s="86" t="s">
        <v>263</v>
      </c>
      <c r="B101" s="8"/>
      <c r="C101" s="63"/>
      <c r="D101" s="57"/>
      <c r="E101" s="201" t="s">
        <v>190</v>
      </c>
      <c r="F101" s="201"/>
      <c r="G101" s="201"/>
    </row>
    <row r="102" spans="1:7" s="3" customFormat="1" ht="15">
      <c r="A102" s="84"/>
      <c r="B102" s="5"/>
      <c r="C102" s="57"/>
      <c r="D102" s="63"/>
      <c r="E102" s="63"/>
      <c r="F102" s="63"/>
      <c r="G102" s="85"/>
    </row>
    <row r="103" spans="1:7" s="3" customFormat="1" ht="15">
      <c r="A103" s="84"/>
      <c r="B103" s="5"/>
      <c r="C103" s="57"/>
      <c r="D103" s="63"/>
      <c r="E103" s="63"/>
      <c r="F103" s="63"/>
      <c r="G103" s="85"/>
    </row>
    <row r="104" spans="3:7" ht="15">
      <c r="C104" s="57"/>
      <c r="D104" s="57"/>
      <c r="E104" s="57"/>
      <c r="F104" s="57"/>
      <c r="G104" s="58"/>
    </row>
    <row r="105" spans="1:7" ht="15">
      <c r="A105" s="77"/>
      <c r="B105" s="107"/>
      <c r="C105" s="63"/>
      <c r="D105" s="57"/>
      <c r="E105" s="57"/>
      <c r="F105" s="57"/>
      <c r="G105" s="58"/>
    </row>
    <row r="106" spans="1:7" s="3" customFormat="1" ht="15">
      <c r="A106" s="64"/>
      <c r="B106" s="5"/>
      <c r="C106" s="57"/>
      <c r="D106" s="63"/>
      <c r="E106" s="63"/>
      <c r="F106" s="63"/>
      <c r="G106" s="85"/>
    </row>
    <row r="107" spans="3:7" ht="15">
      <c r="C107" s="57"/>
      <c r="D107" s="57"/>
      <c r="E107" s="57"/>
      <c r="F107" s="57"/>
      <c r="G107" s="58"/>
    </row>
    <row r="108" spans="3:7" ht="15">
      <c r="C108" s="57"/>
      <c r="D108" s="57"/>
      <c r="E108" s="57"/>
      <c r="F108" s="57"/>
      <c r="G108" s="58"/>
    </row>
    <row r="109" spans="3:7" ht="15">
      <c r="C109" s="57"/>
      <c r="D109" s="57"/>
      <c r="E109" s="57"/>
      <c r="F109" s="57"/>
      <c r="G109" s="58"/>
    </row>
    <row r="110" spans="3:7" ht="15">
      <c r="C110" s="57"/>
      <c r="D110" s="57"/>
      <c r="E110" s="57"/>
      <c r="F110" s="57"/>
      <c r="G110" s="58"/>
    </row>
    <row r="111" spans="3:7" ht="15">
      <c r="C111" s="57"/>
      <c r="D111" s="57"/>
      <c r="E111" s="57"/>
      <c r="F111" s="57"/>
      <c r="G111" s="58"/>
    </row>
    <row r="112" spans="3:7" ht="15">
      <c r="C112" s="57"/>
      <c r="D112" s="57"/>
      <c r="E112" s="57"/>
      <c r="F112" s="57"/>
      <c r="G112" s="58"/>
    </row>
    <row r="113" spans="3:7" ht="15">
      <c r="C113" s="57"/>
      <c r="D113" s="57"/>
      <c r="E113" s="57"/>
      <c r="F113" s="57"/>
      <c r="G113" s="58"/>
    </row>
    <row r="114" spans="3:7" ht="15">
      <c r="C114" s="57"/>
      <c r="D114" s="57"/>
      <c r="E114" s="57"/>
      <c r="F114" s="57"/>
      <c r="G114" s="58"/>
    </row>
    <row r="115" spans="3:7" ht="15">
      <c r="C115" s="57"/>
      <c r="D115" s="57"/>
      <c r="E115" s="57"/>
      <c r="F115" s="57"/>
      <c r="G115" s="58"/>
    </row>
    <row r="116" spans="3:7" ht="15">
      <c r="C116" s="57"/>
      <c r="D116" s="57"/>
      <c r="E116" s="57"/>
      <c r="F116" s="57"/>
      <c r="G116" s="58"/>
    </row>
    <row r="117" spans="3:7" ht="15">
      <c r="C117" s="57"/>
      <c r="D117" s="57"/>
      <c r="E117" s="57"/>
      <c r="F117" s="57"/>
      <c r="G117" s="58"/>
    </row>
    <row r="118" spans="3:7" ht="15">
      <c r="C118" s="57"/>
      <c r="D118" s="57"/>
      <c r="E118" s="57"/>
      <c r="F118" s="57"/>
      <c r="G118" s="58"/>
    </row>
    <row r="119" spans="3:7" ht="15">
      <c r="C119" s="57"/>
      <c r="D119" s="57"/>
      <c r="E119" s="57"/>
      <c r="F119" s="57"/>
      <c r="G119" s="58"/>
    </row>
    <row r="120" spans="3:7" ht="15">
      <c r="C120" s="57"/>
      <c r="D120" s="57"/>
      <c r="E120" s="57"/>
      <c r="F120" s="57"/>
      <c r="G120" s="58"/>
    </row>
    <row r="121" spans="3:7" ht="15">
      <c r="C121" s="57"/>
      <c r="D121" s="57"/>
      <c r="E121" s="57"/>
      <c r="F121" s="57"/>
      <c r="G121" s="58"/>
    </row>
    <row r="122" spans="3:7" ht="15">
      <c r="C122" s="57"/>
      <c r="D122" s="57"/>
      <c r="E122" s="57"/>
      <c r="F122" s="57"/>
      <c r="G122" s="58"/>
    </row>
    <row r="123" spans="3:7" ht="15">
      <c r="C123" s="57"/>
      <c r="D123" s="57"/>
      <c r="E123" s="57"/>
      <c r="F123" s="57"/>
      <c r="G123" s="58"/>
    </row>
    <row r="124" spans="3:7" ht="15">
      <c r="C124" s="57"/>
      <c r="D124" s="57"/>
      <c r="E124" s="57"/>
      <c r="F124" s="57"/>
      <c r="G124" s="87"/>
    </row>
    <row r="125" spans="3:7" ht="15">
      <c r="C125" s="57"/>
      <c r="D125" s="57"/>
      <c r="E125" s="57"/>
      <c r="F125" s="57"/>
      <c r="G125" s="87"/>
    </row>
    <row r="126" spans="3:7" ht="15">
      <c r="C126" s="57"/>
      <c r="D126" s="57"/>
      <c r="E126" s="57"/>
      <c r="F126" s="57"/>
      <c r="G126" s="87"/>
    </row>
    <row r="127" spans="3:7" ht="15">
      <c r="C127" s="57"/>
      <c r="D127" s="57"/>
      <c r="E127" s="57"/>
      <c r="F127" s="57"/>
      <c r="G127" s="87"/>
    </row>
    <row r="128" spans="3:7" ht="15">
      <c r="C128" s="57"/>
      <c r="D128" s="57"/>
      <c r="E128" s="57"/>
      <c r="F128" s="57"/>
      <c r="G128" s="87"/>
    </row>
    <row r="129" spans="3:7" ht="15">
      <c r="C129" s="57"/>
      <c r="D129" s="57"/>
      <c r="E129" s="57"/>
      <c r="F129" s="57"/>
      <c r="G129" s="87"/>
    </row>
    <row r="130" spans="4:7" ht="15">
      <c r="D130" s="57"/>
      <c r="E130" s="57"/>
      <c r="F130" s="57"/>
      <c r="G130" s="87"/>
    </row>
    <row r="131" ht="15">
      <c r="G131" s="88"/>
    </row>
    <row r="132" ht="15">
      <c r="G132" s="88"/>
    </row>
    <row r="133" ht="15">
      <c r="G133" s="88"/>
    </row>
    <row r="134" ht="15">
      <c r="G134" s="88"/>
    </row>
    <row r="135" ht="15">
      <c r="G135" s="88"/>
    </row>
    <row r="136" ht="15">
      <c r="G136" s="92"/>
    </row>
  </sheetData>
  <sheetProtection/>
  <mergeCells count="14">
    <mergeCell ref="E101:G101"/>
    <mergeCell ref="F6:F7"/>
    <mergeCell ref="A91:G91"/>
    <mergeCell ref="D94:G94"/>
    <mergeCell ref="C5:C7"/>
    <mergeCell ref="A1:G1"/>
    <mergeCell ref="A2:G2"/>
    <mergeCell ref="F4:G4"/>
    <mergeCell ref="A5:A7"/>
    <mergeCell ref="B5:B7"/>
    <mergeCell ref="D5:F5"/>
    <mergeCell ref="G5:G7"/>
    <mergeCell ref="D6:D7"/>
    <mergeCell ref="E6:E7"/>
  </mergeCells>
  <printOptions/>
  <pageMargins left="0.52" right="0.2" top="0.57" bottom="0.35" header="0.5" footer="0.2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80"/>
  <sheetViews>
    <sheetView zoomScale="120" zoomScaleNormal="120" zoomScalePageLayoutView="0" workbookViewId="0" topLeftCell="A1">
      <selection activeCell="G9" sqref="G9"/>
    </sheetView>
  </sheetViews>
  <sheetFormatPr defaultColWidth="9.140625" defaultRowHeight="12.75"/>
  <cols>
    <col min="1" max="1" width="4.28125" style="64" customWidth="1"/>
    <col min="2" max="2" width="43.00390625" style="5" customWidth="1"/>
    <col min="3" max="3" width="10.140625" style="4" customWidth="1"/>
    <col min="4" max="4" width="10.00390625" style="4" customWidth="1"/>
    <col min="5" max="5" width="9.7109375" style="4" customWidth="1"/>
    <col min="6" max="6" width="7.7109375" style="4" customWidth="1"/>
    <col min="7" max="7" width="13.7109375" style="7" customWidth="1"/>
    <col min="8" max="8" width="14.57421875" style="4" bestFit="1" customWidth="1"/>
    <col min="9" max="16384" width="9.140625" style="4" customWidth="1"/>
  </cols>
  <sheetData>
    <row r="1" spans="1:7" s="3" customFormat="1" ht="18.75">
      <c r="A1" s="212" t="s">
        <v>372</v>
      </c>
      <c r="B1" s="212"/>
      <c r="C1" s="212"/>
      <c r="D1" s="212"/>
      <c r="E1" s="212"/>
      <c r="F1" s="212"/>
      <c r="G1" s="212"/>
    </row>
    <row r="2" spans="1:7" ht="18.75">
      <c r="A2" s="212" t="s">
        <v>331</v>
      </c>
      <c r="B2" s="212"/>
      <c r="C2" s="212"/>
      <c r="D2" s="212"/>
      <c r="E2" s="212"/>
      <c r="F2" s="212"/>
      <c r="G2" s="212"/>
    </row>
    <row r="3" spans="1:7" s="1" customFormat="1" ht="15.75">
      <c r="A3" s="64"/>
      <c r="B3" s="113" t="s">
        <v>188</v>
      </c>
      <c r="C3" s="119"/>
      <c r="D3" s="2"/>
      <c r="E3" s="2"/>
      <c r="F3" s="2"/>
      <c r="G3" s="7"/>
    </row>
    <row r="4" spans="3:7" ht="15">
      <c r="C4" s="6"/>
      <c r="D4" s="6"/>
      <c r="E4" s="6"/>
      <c r="F4" s="217" t="s">
        <v>187</v>
      </c>
      <c r="G4" s="217"/>
    </row>
    <row r="5" spans="1:7" s="10" customFormat="1" ht="13.5" customHeight="1">
      <c r="A5" s="213" t="s">
        <v>0</v>
      </c>
      <c r="B5" s="203" t="s">
        <v>87</v>
      </c>
      <c r="C5" s="218" t="s">
        <v>191</v>
      </c>
      <c r="D5" s="203" t="s">
        <v>341</v>
      </c>
      <c r="E5" s="203"/>
      <c r="F5" s="203"/>
      <c r="G5" s="203" t="s">
        <v>370</v>
      </c>
    </row>
    <row r="6" spans="1:7" s="10" customFormat="1" ht="13.5" customHeight="1">
      <c r="A6" s="213"/>
      <c r="B6" s="203"/>
      <c r="C6" s="219"/>
      <c r="D6" s="203" t="s">
        <v>139</v>
      </c>
      <c r="E6" s="203" t="s">
        <v>140</v>
      </c>
      <c r="F6" s="203" t="s">
        <v>143</v>
      </c>
      <c r="G6" s="203"/>
    </row>
    <row r="7" spans="1:7" s="10" customFormat="1" ht="14.25">
      <c r="A7" s="213"/>
      <c r="B7" s="203"/>
      <c r="C7" s="220"/>
      <c r="D7" s="203"/>
      <c r="E7" s="203"/>
      <c r="F7" s="203"/>
      <c r="G7" s="203"/>
    </row>
    <row r="8" spans="1:7" ht="15">
      <c r="A8" s="65"/>
      <c r="B8" s="11"/>
      <c r="C8" s="11">
        <v>6</v>
      </c>
      <c r="D8" s="11">
        <v>6</v>
      </c>
      <c r="E8" s="11">
        <v>7</v>
      </c>
      <c r="F8" s="11">
        <v>8</v>
      </c>
      <c r="G8" s="11">
        <v>12</v>
      </c>
    </row>
    <row r="9" spans="1:8" s="17" customFormat="1" ht="14.25">
      <c r="A9" s="66"/>
      <c r="B9" s="13" t="s">
        <v>49</v>
      </c>
      <c r="C9" s="14">
        <f>SUM(C10:C35)</f>
        <v>228449</v>
      </c>
      <c r="D9" s="14">
        <f>SUM(D10:D35)</f>
        <v>0</v>
      </c>
      <c r="E9" s="14">
        <f>SUM(E10:E35)</f>
        <v>224943</v>
      </c>
      <c r="F9" s="15">
        <f>E9/C9*100</f>
        <v>98.46530297790754</v>
      </c>
      <c r="G9" s="14">
        <f>SUM(G10:G35)</f>
        <v>3506</v>
      </c>
      <c r="H9" s="16"/>
    </row>
    <row r="10" spans="1:7" ht="15">
      <c r="A10" s="68">
        <v>1</v>
      </c>
      <c r="B10" s="43" t="s">
        <v>21</v>
      </c>
      <c r="C10" s="24">
        <v>8400</v>
      </c>
      <c r="D10" s="24"/>
      <c r="E10" s="24">
        <v>8400</v>
      </c>
      <c r="F10" s="25"/>
      <c r="G10" s="26">
        <f>C10-E10</f>
        <v>0</v>
      </c>
    </row>
    <row r="11" spans="1:7" ht="15">
      <c r="A11" s="68">
        <v>2</v>
      </c>
      <c r="B11" s="43" t="s">
        <v>192</v>
      </c>
      <c r="C11" s="24">
        <v>32000</v>
      </c>
      <c r="D11" s="24"/>
      <c r="E11" s="24">
        <v>32000</v>
      </c>
      <c r="F11" s="25"/>
      <c r="G11" s="26">
        <f aca="true" t="shared" si="0" ref="G11:G35">C11-E11</f>
        <v>0</v>
      </c>
    </row>
    <row r="12" spans="1:7" ht="15">
      <c r="A12" s="68">
        <v>3</v>
      </c>
      <c r="B12" s="43" t="s">
        <v>264</v>
      </c>
      <c r="C12" s="24">
        <v>8500</v>
      </c>
      <c r="D12" s="24"/>
      <c r="E12" s="24">
        <v>8500</v>
      </c>
      <c r="F12" s="25"/>
      <c r="G12" s="26">
        <f t="shared" si="0"/>
        <v>0</v>
      </c>
    </row>
    <row r="13" spans="1:7" ht="30">
      <c r="A13" s="68">
        <v>4</v>
      </c>
      <c r="B13" s="33" t="s">
        <v>8</v>
      </c>
      <c r="C13" s="24">
        <v>14000</v>
      </c>
      <c r="D13" s="24"/>
      <c r="E13" s="24">
        <v>13963</v>
      </c>
      <c r="F13" s="25"/>
      <c r="G13" s="26">
        <f t="shared" si="0"/>
        <v>37</v>
      </c>
    </row>
    <row r="14" spans="1:7" ht="15">
      <c r="A14" s="68">
        <v>5</v>
      </c>
      <c r="B14" s="33" t="s">
        <v>4</v>
      </c>
      <c r="C14" s="24">
        <v>6850</v>
      </c>
      <c r="D14" s="24"/>
      <c r="E14" s="24">
        <v>4391</v>
      </c>
      <c r="F14" s="25"/>
      <c r="G14" s="26">
        <f t="shared" si="0"/>
        <v>2459</v>
      </c>
    </row>
    <row r="15" spans="1:7" ht="15">
      <c r="A15" s="68"/>
      <c r="B15" s="33" t="s">
        <v>361</v>
      </c>
      <c r="C15" s="24">
        <v>10000</v>
      </c>
      <c r="D15" s="24"/>
      <c r="E15" s="24">
        <v>10000</v>
      </c>
      <c r="F15" s="25"/>
      <c r="G15" s="26">
        <f t="shared" si="0"/>
        <v>0</v>
      </c>
    </row>
    <row r="16" spans="1:7" ht="15">
      <c r="A16" s="68"/>
      <c r="B16" s="33" t="s">
        <v>362</v>
      </c>
      <c r="C16" s="24">
        <v>5000</v>
      </c>
      <c r="D16" s="24"/>
      <c r="E16" s="24">
        <v>5000</v>
      </c>
      <c r="F16" s="25"/>
      <c r="G16" s="26">
        <f t="shared" si="0"/>
        <v>0</v>
      </c>
    </row>
    <row r="17" spans="1:7" s="38" customFormat="1" ht="60">
      <c r="A17" s="68">
        <v>6</v>
      </c>
      <c r="B17" s="33" t="s">
        <v>59</v>
      </c>
      <c r="C17" s="34">
        <v>40000</v>
      </c>
      <c r="D17" s="34"/>
      <c r="E17" s="34">
        <v>40000</v>
      </c>
      <c r="F17" s="36"/>
      <c r="G17" s="26">
        <f t="shared" si="0"/>
        <v>0</v>
      </c>
    </row>
    <row r="18" spans="1:7" s="38" customFormat="1" ht="15">
      <c r="A18" s="68">
        <v>7</v>
      </c>
      <c r="B18" s="33" t="s">
        <v>265</v>
      </c>
      <c r="C18" s="34">
        <v>4000</v>
      </c>
      <c r="D18" s="34"/>
      <c r="E18" s="34">
        <v>4000</v>
      </c>
      <c r="F18" s="36"/>
      <c r="G18" s="26">
        <f t="shared" si="0"/>
        <v>0</v>
      </c>
    </row>
    <row r="19" spans="1:7" s="38" customFormat="1" ht="15">
      <c r="A19" s="68">
        <v>8</v>
      </c>
      <c r="B19" s="33" t="s">
        <v>266</v>
      </c>
      <c r="C19" s="34">
        <v>20000</v>
      </c>
      <c r="D19" s="34"/>
      <c r="E19" s="34">
        <v>20000</v>
      </c>
      <c r="F19" s="36"/>
      <c r="G19" s="26">
        <f t="shared" si="0"/>
        <v>0</v>
      </c>
    </row>
    <row r="20" spans="1:7" s="38" customFormat="1" ht="15">
      <c r="A20" s="68">
        <v>9</v>
      </c>
      <c r="B20" s="33" t="s">
        <v>268</v>
      </c>
      <c r="C20" s="34">
        <v>15000</v>
      </c>
      <c r="D20" s="34"/>
      <c r="E20" s="34">
        <v>15000</v>
      </c>
      <c r="F20" s="36"/>
      <c r="G20" s="26">
        <f t="shared" si="0"/>
        <v>0</v>
      </c>
    </row>
    <row r="21" spans="1:7" s="38" customFormat="1" ht="15">
      <c r="A21" s="68">
        <v>10</v>
      </c>
      <c r="B21" s="33" t="s">
        <v>267</v>
      </c>
      <c r="C21" s="34">
        <v>5000</v>
      </c>
      <c r="D21" s="34"/>
      <c r="E21" s="34">
        <v>5000</v>
      </c>
      <c r="F21" s="36"/>
      <c r="G21" s="26">
        <f t="shared" si="0"/>
        <v>0</v>
      </c>
    </row>
    <row r="22" spans="1:7" ht="30">
      <c r="A22" s="68">
        <v>11</v>
      </c>
      <c r="B22" s="109" t="s">
        <v>325</v>
      </c>
      <c r="C22" s="24">
        <v>9450</v>
      </c>
      <c r="D22" s="24"/>
      <c r="E22" s="24">
        <v>9328</v>
      </c>
      <c r="F22" s="25"/>
      <c r="G22" s="26">
        <f t="shared" si="0"/>
        <v>122</v>
      </c>
    </row>
    <row r="23" spans="1:7" ht="30">
      <c r="A23" s="68">
        <v>12</v>
      </c>
      <c r="B23" s="23" t="s">
        <v>223</v>
      </c>
      <c r="C23" s="24">
        <v>11000</v>
      </c>
      <c r="D23" s="24"/>
      <c r="E23" s="24">
        <v>11000</v>
      </c>
      <c r="F23" s="25"/>
      <c r="G23" s="26">
        <f t="shared" si="0"/>
        <v>0</v>
      </c>
    </row>
    <row r="24" spans="1:7" ht="15">
      <c r="A24" s="68">
        <v>13</v>
      </c>
      <c r="B24" s="35" t="s">
        <v>221</v>
      </c>
      <c r="C24" s="24">
        <v>4540</v>
      </c>
      <c r="D24" s="24"/>
      <c r="E24" s="24">
        <v>4540</v>
      </c>
      <c r="F24" s="25"/>
      <c r="G24" s="26">
        <f t="shared" si="0"/>
        <v>0</v>
      </c>
    </row>
    <row r="25" spans="1:7" ht="15">
      <c r="A25" s="68"/>
      <c r="B25" s="35" t="s">
        <v>358</v>
      </c>
      <c r="C25" s="24">
        <v>3000</v>
      </c>
      <c r="D25" s="24"/>
      <c r="E25" s="24">
        <v>3000</v>
      </c>
      <c r="F25" s="25"/>
      <c r="G25" s="26">
        <f t="shared" si="0"/>
        <v>0</v>
      </c>
    </row>
    <row r="26" spans="1:7" ht="15">
      <c r="A26" s="68"/>
      <c r="B26" s="35" t="s">
        <v>359</v>
      </c>
      <c r="C26" s="24">
        <v>8000</v>
      </c>
      <c r="D26" s="24"/>
      <c r="E26" s="24">
        <v>8000</v>
      </c>
      <c r="F26" s="25"/>
      <c r="G26" s="26">
        <f t="shared" si="0"/>
        <v>0</v>
      </c>
    </row>
    <row r="27" spans="1:7" ht="30">
      <c r="A27" s="68"/>
      <c r="B27" s="35" t="s">
        <v>357</v>
      </c>
      <c r="C27" s="24">
        <v>1050</v>
      </c>
      <c r="D27" s="24"/>
      <c r="E27" s="24">
        <v>1050</v>
      </c>
      <c r="F27" s="25"/>
      <c r="G27" s="26">
        <f t="shared" si="0"/>
        <v>0</v>
      </c>
    </row>
    <row r="28" spans="1:7" ht="15">
      <c r="A28" s="68"/>
      <c r="B28" s="35" t="s">
        <v>360</v>
      </c>
      <c r="C28" s="24">
        <v>2000</v>
      </c>
      <c r="D28" s="24"/>
      <c r="E28" s="24">
        <v>2000</v>
      </c>
      <c r="F28" s="25"/>
      <c r="G28" s="26">
        <f t="shared" si="0"/>
        <v>0</v>
      </c>
    </row>
    <row r="29" spans="1:7" ht="15">
      <c r="A29" s="68">
        <v>15</v>
      </c>
      <c r="B29" s="23" t="s">
        <v>212</v>
      </c>
      <c r="C29" s="24">
        <v>233</v>
      </c>
      <c r="D29" s="24"/>
      <c r="E29" s="24">
        <v>232</v>
      </c>
      <c r="F29" s="25"/>
      <c r="G29" s="26">
        <f t="shared" si="0"/>
        <v>1</v>
      </c>
    </row>
    <row r="30" spans="1:7" ht="15">
      <c r="A30" s="68">
        <v>16</v>
      </c>
      <c r="B30" s="23" t="s">
        <v>213</v>
      </c>
      <c r="C30" s="24">
        <v>9200</v>
      </c>
      <c r="D30" s="24"/>
      <c r="E30" s="24">
        <v>9188</v>
      </c>
      <c r="F30" s="25"/>
      <c r="G30" s="26">
        <f t="shared" si="0"/>
        <v>12</v>
      </c>
    </row>
    <row r="31" spans="1:7" ht="30">
      <c r="A31" s="68">
        <v>17</v>
      </c>
      <c r="B31" s="23" t="s">
        <v>216</v>
      </c>
      <c r="C31" s="24">
        <v>556</v>
      </c>
      <c r="D31" s="24"/>
      <c r="E31" s="24">
        <v>556</v>
      </c>
      <c r="F31" s="25"/>
      <c r="G31" s="26">
        <f t="shared" si="0"/>
        <v>0</v>
      </c>
    </row>
    <row r="32" spans="1:7" ht="30">
      <c r="A32" s="68">
        <v>18</v>
      </c>
      <c r="B32" s="23" t="s">
        <v>217</v>
      </c>
      <c r="C32" s="24">
        <v>150</v>
      </c>
      <c r="D32" s="24"/>
      <c r="E32" s="24">
        <v>150</v>
      </c>
      <c r="F32" s="25"/>
      <c r="G32" s="26">
        <f t="shared" si="0"/>
        <v>0</v>
      </c>
    </row>
    <row r="33" spans="1:7" ht="15">
      <c r="A33" s="68">
        <v>19</v>
      </c>
      <c r="B33" s="23" t="s">
        <v>207</v>
      </c>
      <c r="C33" s="24">
        <v>4950</v>
      </c>
      <c r="D33" s="24"/>
      <c r="E33" s="24">
        <v>4076</v>
      </c>
      <c r="F33" s="25"/>
      <c r="G33" s="26">
        <f t="shared" si="0"/>
        <v>874</v>
      </c>
    </row>
    <row r="34" spans="1:8" ht="15">
      <c r="A34" s="68">
        <v>20</v>
      </c>
      <c r="B34" s="23" t="s">
        <v>208</v>
      </c>
      <c r="C34" s="24">
        <v>3100</v>
      </c>
      <c r="D34" s="24"/>
      <c r="E34" s="24">
        <v>3100</v>
      </c>
      <c r="F34" s="25"/>
      <c r="G34" s="26">
        <f t="shared" si="0"/>
        <v>0</v>
      </c>
      <c r="H34" s="106"/>
    </row>
    <row r="35" spans="1:7" ht="30">
      <c r="A35" s="68">
        <v>21</v>
      </c>
      <c r="B35" s="23" t="s">
        <v>210</v>
      </c>
      <c r="C35" s="24">
        <v>2470</v>
      </c>
      <c r="D35" s="24"/>
      <c r="E35" s="24">
        <v>2469</v>
      </c>
      <c r="F35" s="25"/>
      <c r="G35" s="26">
        <f t="shared" si="0"/>
        <v>1</v>
      </c>
    </row>
    <row r="36" spans="1:7" ht="15">
      <c r="A36" s="93"/>
      <c r="B36" s="94"/>
      <c r="C36" s="95"/>
      <c r="D36" s="95"/>
      <c r="E36" s="95"/>
      <c r="F36" s="96"/>
      <c r="G36" s="97"/>
    </row>
    <row r="37" spans="1:7" ht="15">
      <c r="A37" s="75"/>
      <c r="B37" s="59"/>
      <c r="C37" s="57"/>
      <c r="D37" s="57"/>
      <c r="E37" s="57"/>
      <c r="F37" s="57"/>
      <c r="G37" s="58"/>
    </row>
    <row r="38" spans="1:7" s="42" customFormat="1" ht="15">
      <c r="A38" s="76"/>
      <c r="B38" s="60"/>
      <c r="C38" s="54"/>
      <c r="D38" s="211" t="s">
        <v>189</v>
      </c>
      <c r="E38" s="211"/>
      <c r="F38" s="211"/>
      <c r="G38" s="211"/>
    </row>
    <row r="39" spans="1:7" s="38" customFormat="1" ht="15">
      <c r="A39" s="76"/>
      <c r="B39" s="60"/>
      <c r="C39" s="61"/>
      <c r="D39" s="61"/>
      <c r="E39" s="61"/>
      <c r="F39" s="61"/>
      <c r="G39" s="62"/>
    </row>
    <row r="40" spans="1:7" s="38" customFormat="1" ht="15">
      <c r="A40" s="76"/>
      <c r="B40" s="60"/>
      <c r="C40" s="61"/>
      <c r="D40" s="61"/>
      <c r="E40" s="61"/>
      <c r="F40" s="61"/>
      <c r="G40" s="62"/>
    </row>
    <row r="41" spans="1:7" s="38" customFormat="1" ht="15">
      <c r="A41" s="64"/>
      <c r="B41" s="5"/>
      <c r="C41" s="61"/>
      <c r="D41" s="61"/>
      <c r="E41" s="61"/>
      <c r="F41" s="61"/>
      <c r="G41" s="62"/>
    </row>
    <row r="42" spans="1:7" s="38" customFormat="1" ht="15">
      <c r="A42" s="64"/>
      <c r="B42" s="5"/>
      <c r="C42" s="61"/>
      <c r="D42" s="61"/>
      <c r="E42" s="61"/>
      <c r="F42" s="61"/>
      <c r="G42" s="62"/>
    </row>
    <row r="43" spans="2:7" ht="15">
      <c r="B43" s="91"/>
      <c r="C43" s="57"/>
      <c r="D43" s="57"/>
      <c r="E43" s="57"/>
      <c r="F43" s="57"/>
      <c r="G43" s="58"/>
    </row>
    <row r="44" spans="1:7" s="38" customFormat="1" ht="15">
      <c r="A44" s="64"/>
      <c r="B44" s="5"/>
      <c r="C44" s="61"/>
      <c r="D44" s="61"/>
      <c r="E44" s="61"/>
      <c r="F44" s="61"/>
      <c r="G44" s="62"/>
    </row>
    <row r="45" spans="1:7" ht="15.75">
      <c r="A45" s="86"/>
      <c r="B45" s="8"/>
      <c r="C45" s="57"/>
      <c r="D45" s="57"/>
      <c r="E45" s="201" t="s">
        <v>190</v>
      </c>
      <c r="F45" s="201"/>
      <c r="G45" s="201"/>
    </row>
    <row r="46" spans="1:7" s="3" customFormat="1" ht="15">
      <c r="A46" s="84"/>
      <c r="B46" s="5"/>
      <c r="C46" s="63"/>
      <c r="D46" s="63"/>
      <c r="E46" s="63"/>
      <c r="F46" s="63"/>
      <c r="G46" s="85"/>
    </row>
    <row r="47" spans="1:7" s="3" customFormat="1" ht="15">
      <c r="A47" s="84"/>
      <c r="B47" s="5"/>
      <c r="C47" s="63"/>
      <c r="D47" s="63"/>
      <c r="E47" s="63"/>
      <c r="F47" s="63"/>
      <c r="G47" s="85"/>
    </row>
    <row r="48" spans="3:7" ht="15">
      <c r="C48" s="57"/>
      <c r="D48" s="57"/>
      <c r="E48" s="57"/>
      <c r="F48" s="57"/>
      <c r="G48" s="58"/>
    </row>
    <row r="49" spans="1:7" ht="15">
      <c r="A49" s="77"/>
      <c r="B49" s="107"/>
      <c r="C49" s="57"/>
      <c r="D49" s="57"/>
      <c r="E49" s="57"/>
      <c r="F49" s="57"/>
      <c r="G49" s="58"/>
    </row>
    <row r="50" spans="1:7" s="3" customFormat="1" ht="15">
      <c r="A50" s="64"/>
      <c r="B50" s="5"/>
      <c r="C50" s="63"/>
      <c r="D50" s="63"/>
      <c r="E50" s="63"/>
      <c r="F50" s="63"/>
      <c r="G50" s="85"/>
    </row>
    <row r="51" spans="3:7" ht="15">
      <c r="C51" s="57"/>
      <c r="D51" s="57"/>
      <c r="E51" s="57"/>
      <c r="F51" s="57"/>
      <c r="G51" s="58"/>
    </row>
    <row r="52" spans="3:7" ht="15">
      <c r="C52" s="57"/>
      <c r="D52" s="57"/>
      <c r="E52" s="57"/>
      <c r="F52" s="57"/>
      <c r="G52" s="58"/>
    </row>
    <row r="53" spans="3:7" ht="15">
      <c r="C53" s="57"/>
      <c r="D53" s="57"/>
      <c r="E53" s="57"/>
      <c r="F53" s="57"/>
      <c r="G53" s="58"/>
    </row>
    <row r="54" spans="3:7" ht="15">
      <c r="C54" s="57"/>
      <c r="D54" s="57"/>
      <c r="E54" s="57"/>
      <c r="F54" s="57"/>
      <c r="G54" s="58"/>
    </row>
    <row r="55" spans="3:7" ht="15">
      <c r="C55" s="57"/>
      <c r="D55" s="57"/>
      <c r="E55" s="57"/>
      <c r="F55" s="57"/>
      <c r="G55" s="58"/>
    </row>
    <row r="56" spans="3:7" ht="15">
      <c r="C56" s="57"/>
      <c r="D56" s="57"/>
      <c r="E56" s="57"/>
      <c r="F56" s="57"/>
      <c r="G56" s="58"/>
    </row>
    <row r="57" spans="3:7" ht="15">
      <c r="C57" s="57"/>
      <c r="D57" s="57"/>
      <c r="E57" s="57"/>
      <c r="F57" s="57"/>
      <c r="G57" s="58"/>
    </row>
    <row r="58" spans="3:7" ht="15">
      <c r="C58" s="57"/>
      <c r="D58" s="57"/>
      <c r="E58" s="57"/>
      <c r="F58" s="57"/>
      <c r="G58" s="58"/>
    </row>
    <row r="59" spans="3:7" ht="15">
      <c r="C59" s="57"/>
      <c r="D59" s="57"/>
      <c r="E59" s="57"/>
      <c r="F59" s="57"/>
      <c r="G59" s="58"/>
    </row>
    <row r="60" spans="3:7" ht="15">
      <c r="C60" s="57"/>
      <c r="D60" s="57"/>
      <c r="E60" s="57"/>
      <c r="F60" s="57"/>
      <c r="G60" s="58"/>
    </row>
    <row r="61" spans="3:7" ht="15">
      <c r="C61" s="57"/>
      <c r="D61" s="57"/>
      <c r="E61" s="57"/>
      <c r="F61" s="57"/>
      <c r="G61" s="58"/>
    </row>
    <row r="62" spans="3:7" ht="15">
      <c r="C62" s="57"/>
      <c r="D62" s="57"/>
      <c r="E62" s="57"/>
      <c r="F62" s="57"/>
      <c r="G62" s="58"/>
    </row>
    <row r="63" spans="3:7" ht="15">
      <c r="C63" s="57"/>
      <c r="D63" s="57"/>
      <c r="E63" s="57"/>
      <c r="F63" s="57"/>
      <c r="G63" s="58"/>
    </row>
    <row r="64" spans="3:7" ht="15">
      <c r="C64" s="57"/>
      <c r="D64" s="57"/>
      <c r="E64" s="57"/>
      <c r="F64" s="57"/>
      <c r="G64" s="58"/>
    </row>
    <row r="65" spans="3:7" ht="15">
      <c r="C65" s="57"/>
      <c r="D65" s="57"/>
      <c r="E65" s="57"/>
      <c r="F65" s="57"/>
      <c r="G65" s="58"/>
    </row>
    <row r="66" spans="3:7" ht="15">
      <c r="C66" s="57"/>
      <c r="D66" s="57"/>
      <c r="E66" s="57"/>
      <c r="F66" s="57"/>
      <c r="G66" s="58"/>
    </row>
    <row r="67" spans="3:7" ht="15">
      <c r="C67" s="57"/>
      <c r="D67" s="57"/>
      <c r="E67" s="57"/>
      <c r="F67" s="57"/>
      <c r="G67" s="58"/>
    </row>
    <row r="68" spans="3:7" ht="15">
      <c r="C68" s="57"/>
      <c r="D68" s="57"/>
      <c r="E68" s="57"/>
      <c r="F68" s="57"/>
      <c r="G68" s="87"/>
    </row>
    <row r="69" spans="3:7" ht="15">
      <c r="C69" s="57"/>
      <c r="D69" s="57"/>
      <c r="E69" s="57"/>
      <c r="F69" s="57"/>
      <c r="G69" s="87"/>
    </row>
    <row r="70" spans="3:7" ht="15">
      <c r="C70" s="57"/>
      <c r="D70" s="57"/>
      <c r="E70" s="57"/>
      <c r="F70" s="57"/>
      <c r="G70" s="87"/>
    </row>
    <row r="71" spans="3:7" ht="15">
      <c r="C71" s="57"/>
      <c r="D71" s="57"/>
      <c r="E71" s="57"/>
      <c r="F71" s="57"/>
      <c r="G71" s="87"/>
    </row>
    <row r="72" spans="3:7" ht="15">
      <c r="C72" s="57"/>
      <c r="D72" s="57"/>
      <c r="E72" s="57"/>
      <c r="F72" s="57"/>
      <c r="G72" s="87"/>
    </row>
    <row r="73" spans="3:7" ht="15">
      <c r="C73" s="57"/>
      <c r="D73" s="57"/>
      <c r="E73" s="57"/>
      <c r="F73" s="57"/>
      <c r="G73" s="87"/>
    </row>
    <row r="74" spans="3:7" ht="15">
      <c r="C74" s="57"/>
      <c r="D74" s="57"/>
      <c r="E74" s="57"/>
      <c r="F74" s="57"/>
      <c r="G74" s="87"/>
    </row>
    <row r="75" ht="15">
      <c r="G75" s="88"/>
    </row>
    <row r="76" ht="15">
      <c r="G76" s="88"/>
    </row>
    <row r="77" ht="15">
      <c r="G77" s="88"/>
    </row>
    <row r="78" ht="15">
      <c r="G78" s="88"/>
    </row>
    <row r="79" ht="15">
      <c r="G79" s="88"/>
    </row>
    <row r="80" ht="15">
      <c r="G80" s="92"/>
    </row>
  </sheetData>
  <sheetProtection/>
  <mergeCells count="13">
    <mergeCell ref="D38:G38"/>
    <mergeCell ref="E45:G45"/>
    <mergeCell ref="C5:C7"/>
    <mergeCell ref="G5:G7"/>
    <mergeCell ref="D6:D7"/>
    <mergeCell ref="E6:E7"/>
    <mergeCell ref="F6:F7"/>
    <mergeCell ref="A5:A7"/>
    <mergeCell ref="B5:B7"/>
    <mergeCell ref="D5:F5"/>
    <mergeCell ref="A1:G1"/>
    <mergeCell ref="A2:G2"/>
    <mergeCell ref="F4:G4"/>
  </mergeCells>
  <printOptions/>
  <pageMargins left="0.46" right="0.2" top="0.72" bottom="0.7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Viettel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Anh</dc:creator>
  <cp:keywords/>
  <dc:description/>
  <cp:lastModifiedBy>User</cp:lastModifiedBy>
  <cp:lastPrinted>2014-02-17T09:18:14Z</cp:lastPrinted>
  <dcterms:created xsi:type="dcterms:W3CDTF">2012-10-09T01:53:37Z</dcterms:created>
  <dcterms:modified xsi:type="dcterms:W3CDTF">2014-04-29T07:45:13Z</dcterms:modified>
  <cp:category/>
  <cp:version/>
  <cp:contentType/>
  <cp:contentStatus/>
</cp:coreProperties>
</file>